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1740" windowWidth="23256" windowHeight="11376" tabRatio="611"/>
  </bookViews>
  <sheets>
    <sheet name="по новой классификации на проек" sheetId="5" r:id="rId1"/>
  </sheets>
  <definedNames>
    <definedName name="_xlnm._FilterDatabase" localSheetId="0" hidden="1">'по новой классификации на проек'!$B$17:$F$17</definedName>
    <definedName name="_xlnm.Print_Titles" localSheetId="0">'по новой классификации на проек'!$16:$16</definedName>
    <definedName name="_xlnm.Print_Area" localSheetId="0">'по новой классификации на проек'!$A$1:$G$632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6" i="5" l="1"/>
  <c r="G198" i="5" l="1"/>
  <c r="G197" i="5" s="1"/>
  <c r="G175" i="5" l="1"/>
  <c r="G508" i="5" l="1"/>
  <c r="G259" i="5" l="1"/>
  <c r="G257" i="5"/>
  <c r="G549" i="5" l="1"/>
  <c r="G120" i="5" l="1"/>
  <c r="G108" i="5"/>
  <c r="G82" i="5"/>
  <c r="G89" i="5"/>
  <c r="G88" i="5"/>
  <c r="G335" i="5"/>
  <c r="G332" i="5"/>
  <c r="G499" i="5"/>
  <c r="G498" i="5"/>
  <c r="G216" i="5" l="1"/>
  <c r="G629" i="5"/>
  <c r="G628" i="5" s="1"/>
  <c r="G627" i="5" s="1"/>
  <c r="G624" i="5"/>
  <c r="G620" i="5"/>
  <c r="G616" i="5"/>
  <c r="G615" i="5" s="1"/>
  <c r="G610" i="5"/>
  <c r="G609" i="5" s="1"/>
  <c r="G605" i="5"/>
  <c r="G602" i="5"/>
  <c r="G599" i="5"/>
  <c r="G597" i="5"/>
  <c r="G593" i="5"/>
  <c r="G590" i="5"/>
  <c r="G586" i="5"/>
  <c r="G585" i="5"/>
  <c r="G579" i="5"/>
  <c r="G578" i="5" s="1"/>
  <c r="G577" i="5" s="1"/>
  <c r="G575" i="5"/>
  <c r="G574" i="5" s="1"/>
  <c r="G573" i="5" s="1"/>
  <c r="G571" i="5"/>
  <c r="G570" i="5" s="1"/>
  <c r="G568" i="5"/>
  <c r="G567" i="5" s="1"/>
  <c r="G565" i="5"/>
  <c r="G564" i="5" s="1"/>
  <c r="G562" i="5"/>
  <c r="G560" i="5"/>
  <c r="G558" i="5"/>
  <c r="G553" i="5"/>
  <c r="G548" i="5"/>
  <c r="G547" i="5" s="1"/>
  <c r="G546" i="5" s="1"/>
  <c r="G545" i="5" s="1"/>
  <c r="G543" i="5"/>
  <c r="G540" i="5"/>
  <c r="G539" i="5" s="1"/>
  <c r="G535" i="5"/>
  <c r="G534" i="5" s="1"/>
  <c r="G533" i="5" s="1"/>
  <c r="G530" i="5"/>
  <c r="G528" i="5"/>
  <c r="G524" i="5"/>
  <c r="G523" i="5" s="1"/>
  <c r="G518" i="5" s="1"/>
  <c r="G517" i="5" s="1"/>
  <c r="G521" i="5"/>
  <c r="G519" i="5"/>
  <c r="G515" i="5"/>
  <c r="G514" i="5" s="1"/>
  <c r="G513" i="5" s="1"/>
  <c r="G511" i="5"/>
  <c r="G510" i="5" s="1"/>
  <c r="G509" i="5" s="1"/>
  <c r="G507" i="5"/>
  <c r="G506" i="5" s="1"/>
  <c r="G505" i="5" s="1"/>
  <c r="G503" i="5"/>
  <c r="G502" i="5" s="1"/>
  <c r="G501" i="5" s="1"/>
  <c r="G497" i="5"/>
  <c r="G496" i="5"/>
  <c r="G495" i="5" s="1"/>
  <c r="G491" i="5"/>
  <c r="G490" i="5" s="1"/>
  <c r="G488" i="5"/>
  <c r="G486" i="5"/>
  <c r="G482" i="5"/>
  <c r="G481" i="5" s="1"/>
  <c r="G479" i="5"/>
  <c r="G478" i="5" s="1"/>
  <c r="G477" i="5" s="1"/>
  <c r="G475" i="5"/>
  <c r="G473" i="5"/>
  <c r="G469" i="5"/>
  <c r="G466" i="5"/>
  <c r="G463" i="5"/>
  <c r="G459" i="5"/>
  <c r="G458" i="5" s="1"/>
  <c r="G457" i="5" s="1"/>
  <c r="G456" i="5" s="1"/>
  <c r="G453" i="5"/>
  <c r="G449" i="5"/>
  <c r="G445" i="5"/>
  <c r="G441" i="5"/>
  <c r="G438" i="5"/>
  <c r="G437" i="5" s="1"/>
  <c r="G436" i="5" s="1"/>
  <c r="G432" i="5"/>
  <c r="G428" i="5"/>
  <c r="G424" i="5"/>
  <c r="G422" i="5"/>
  <c r="G420" i="5"/>
  <c r="G416" i="5"/>
  <c r="G412" i="5"/>
  <c r="G410" i="5"/>
  <c r="G406" i="5"/>
  <c r="G402" i="5"/>
  <c r="G398" i="5"/>
  <c r="G393" i="5"/>
  <c r="G392" i="5" s="1"/>
  <c r="G391" i="5" s="1"/>
  <c r="G389" i="5"/>
  <c r="G388" i="5" s="1"/>
  <c r="G387" i="5" s="1"/>
  <c r="G386" i="5" s="1"/>
  <c r="G383" i="5"/>
  <c r="G381" i="5"/>
  <c r="G379" i="5"/>
  <c r="G377" i="5"/>
  <c r="G373" i="5"/>
  <c r="G366" i="5"/>
  <c r="G365" i="5" s="1"/>
  <c r="G364" i="5" s="1"/>
  <c r="G361" i="5"/>
  <c r="G359" i="5"/>
  <c r="G358" i="5" s="1"/>
  <c r="G353" i="5"/>
  <c r="G350" i="5"/>
  <c r="G347" i="5"/>
  <c r="G345" i="5"/>
  <c r="G343" i="5"/>
  <c r="G341" i="5"/>
  <c r="G338" i="5"/>
  <c r="G336" i="5"/>
  <c r="G333" i="5"/>
  <c r="G330" i="5"/>
  <c r="G327" i="5"/>
  <c r="G326" i="5" s="1"/>
  <c r="G325" i="5" s="1"/>
  <c r="G324" i="5" s="1"/>
  <c r="G321" i="5"/>
  <c r="G320" i="5" s="1"/>
  <c r="G318" i="5"/>
  <c r="G314" i="5"/>
  <c r="G311" i="5"/>
  <c r="G309" i="5"/>
  <c r="G305" i="5"/>
  <c r="G300" i="5"/>
  <c r="G297" i="5"/>
  <c r="G295" i="5"/>
  <c r="G294" i="5" s="1"/>
  <c r="G293" i="5"/>
  <c r="G292" i="5" s="1"/>
  <c r="G291" i="5"/>
  <c r="G289" i="5" s="1"/>
  <c r="G288" i="5"/>
  <c r="G287" i="5" s="1"/>
  <c r="G280" i="5"/>
  <c r="G279" i="5" s="1"/>
  <c r="G275" i="5"/>
  <c r="G274" i="5" s="1"/>
  <c r="G272" i="5"/>
  <c r="G271" i="5" s="1"/>
  <c r="G269" i="5"/>
  <c r="G267" i="5"/>
  <c r="G264" i="5"/>
  <c r="G261" i="5"/>
  <c r="G258" i="5"/>
  <c r="G256" i="5"/>
  <c r="G253" i="5"/>
  <c r="G250" i="5"/>
  <c r="G248" i="5"/>
  <c r="G240" i="5"/>
  <c r="G239" i="5" s="1"/>
  <c r="G238" i="5" s="1"/>
  <c r="G236" i="5"/>
  <c r="G234" i="5"/>
  <c r="G232" i="5"/>
  <c r="G230" i="5"/>
  <c r="G228" i="5"/>
  <c r="G226" i="5"/>
  <c r="G224" i="5"/>
  <c r="G220" i="5"/>
  <c r="G218" i="5"/>
  <c r="G213" i="5"/>
  <c r="G212" i="5" s="1"/>
  <c r="G211" i="5" s="1"/>
  <c r="G209" i="5"/>
  <c r="G207" i="5"/>
  <c r="G203" i="5"/>
  <c r="G196" i="5"/>
  <c r="G192" i="5" s="1"/>
  <c r="G191" i="5" s="1"/>
  <c r="G190" i="5" s="1"/>
  <c r="G187" i="5"/>
  <c r="G185" i="5"/>
  <c r="G183" i="5"/>
  <c r="G179" i="5"/>
  <c r="G178" i="5" s="1"/>
  <c r="G173" i="5"/>
  <c r="G172" i="5" s="1"/>
  <c r="G171" i="5"/>
  <c r="G170" i="5" s="1"/>
  <c r="G168" i="5"/>
  <c r="G166" i="5"/>
  <c r="G162" i="5"/>
  <c r="G157" i="5"/>
  <c r="G156" i="5" s="1"/>
  <c r="G155" i="5" s="1"/>
  <c r="G153" i="5"/>
  <c r="G152" i="5" s="1"/>
  <c r="G150" i="5"/>
  <c r="G149" i="5" s="1"/>
  <c r="G146" i="5"/>
  <c r="G145" i="5" s="1"/>
  <c r="G144" i="5" s="1"/>
  <c r="G142" i="5"/>
  <c r="G140" i="5"/>
  <c r="G136" i="5"/>
  <c r="G132" i="5"/>
  <c r="G131" i="5"/>
  <c r="G128" i="5" s="1"/>
  <c r="G124" i="5"/>
  <c r="G119" i="5"/>
  <c r="G117" i="5"/>
  <c r="G114" i="5"/>
  <c r="G113" i="5" s="1"/>
  <c r="G111" i="5"/>
  <c r="G109" i="5"/>
  <c r="G107" i="5"/>
  <c r="G104" i="5"/>
  <c r="G101" i="5"/>
  <c r="G99" i="5"/>
  <c r="G98" i="5"/>
  <c r="G97" i="5" s="1"/>
  <c r="G95" i="5"/>
  <c r="G93" i="5"/>
  <c r="G91" i="5"/>
  <c r="G87" i="5"/>
  <c r="G83" i="5"/>
  <c r="G81" i="5"/>
  <c r="G79" i="5"/>
  <c r="G77" i="5"/>
  <c r="G75" i="5"/>
  <c r="G74" i="5"/>
  <c r="G73" i="5" s="1"/>
  <c r="G71" i="5"/>
  <c r="G69" i="5"/>
  <c r="G65" i="5" s="1"/>
  <c r="G61" i="5"/>
  <c r="G59" i="5"/>
  <c r="G57" i="5" s="1"/>
  <c r="G55" i="5"/>
  <c r="G54" i="5" s="1"/>
  <c r="G50" i="5"/>
  <c r="G45" i="5"/>
  <c r="G41" i="5"/>
  <c r="G35" i="5"/>
  <c r="G33" i="5"/>
  <c r="G30" i="5"/>
  <c r="G27" i="5"/>
  <c r="G25" i="5"/>
  <c r="G23" i="5"/>
  <c r="G21" i="5"/>
  <c r="G215" i="5" l="1"/>
  <c r="G596" i="5"/>
  <c r="G397" i="5"/>
  <c r="G415" i="5"/>
  <c r="G385" i="5"/>
  <c r="G372" i="5"/>
  <c r="G371" i="5" s="1"/>
  <c r="G370" i="5" s="1"/>
  <c r="G247" i="5"/>
  <c r="G214" i="5"/>
  <c r="G123" i="5"/>
  <c r="G182" i="5"/>
  <c r="G181" i="5" s="1"/>
  <c r="G608" i="5"/>
  <c r="G90" i="5"/>
  <c r="G20" i="5"/>
  <c r="G313" i="5"/>
  <c r="G49" i="5"/>
  <c r="G304" i="5"/>
  <c r="G135" i="5"/>
  <c r="G122" i="5" s="1"/>
  <c r="G121" i="5" s="1"/>
  <c r="G538" i="5"/>
  <c r="G537" i="5" s="1"/>
  <c r="G532" i="5" s="1"/>
  <c r="G527" i="5"/>
  <c r="G526" i="5" s="1"/>
  <c r="G525" i="5" s="1"/>
  <c r="G462" i="5"/>
  <c r="G296" i="5"/>
  <c r="G468" i="5"/>
  <c r="G440" i="5"/>
  <c r="G439" i="5" s="1"/>
  <c r="G584" i="5"/>
  <c r="G583" i="5" s="1"/>
  <c r="G582" i="5" s="1"/>
  <c r="G40" i="5"/>
  <c r="G427" i="5"/>
  <c r="G426" i="5" s="1"/>
  <c r="G619" i="5"/>
  <c r="G618" i="5" s="1"/>
  <c r="G60" i="5"/>
  <c r="G29" i="5"/>
  <c r="G116" i="5"/>
  <c r="G161" i="5"/>
  <c r="G160" i="5" s="1"/>
  <c r="G357" i="5"/>
  <c r="G356" i="5" s="1"/>
  <c r="G485" i="5"/>
  <c r="G484" i="5" s="1"/>
  <c r="G286" i="5"/>
  <c r="G329" i="5"/>
  <c r="G328" i="5" s="1"/>
  <c r="G148" i="5"/>
  <c r="G147" i="5" s="1"/>
  <c r="G202" i="5"/>
  <c r="G201" i="5" s="1"/>
  <c r="G260" i="5"/>
  <c r="G494" i="5"/>
  <c r="G493" i="5" s="1"/>
  <c r="G552" i="5"/>
  <c r="G551" i="5" s="1"/>
  <c r="G550" i="5" s="1"/>
  <c r="G500" i="5"/>
  <c r="G246" i="5" l="1"/>
  <c r="G245" i="5" s="1"/>
  <c r="G278" i="5"/>
  <c r="G277" i="5" s="1"/>
  <c r="G461" i="5"/>
  <c r="G460" i="5" s="1"/>
  <c r="G303" i="5"/>
  <c r="G302" i="5" s="1"/>
  <c r="G323" i="5"/>
  <c r="G19" i="5"/>
  <c r="G18" i="5" s="1"/>
  <c r="G396" i="5"/>
  <c r="G395" i="5" s="1"/>
  <c r="G159" i="5"/>
  <c r="G200" i="5"/>
  <c r="G17" i="5" l="1"/>
</calcChain>
</file>

<file path=xl/sharedStrings.xml><?xml version="1.0" encoding="utf-8"?>
<sst xmlns="http://schemas.openxmlformats.org/spreadsheetml/2006/main" count="3086" uniqueCount="448">
  <si>
    <t>01</t>
  </si>
  <si>
    <t>02</t>
  </si>
  <si>
    <t>03</t>
  </si>
  <si>
    <t>04</t>
  </si>
  <si>
    <t>05</t>
  </si>
  <si>
    <t>07</t>
  </si>
  <si>
    <t>Мероприятия по обеспечению мобилизационной готовности экономики</t>
  </si>
  <si>
    <t>08</t>
  </si>
  <si>
    <t>10</t>
  </si>
  <si>
    <t>Межбюджетные трансферты</t>
  </si>
  <si>
    <t>06</t>
  </si>
  <si>
    <t>ЦСР</t>
  </si>
  <si>
    <t>ВР</t>
  </si>
  <si>
    <t>Код бюджетной классификации</t>
  </si>
  <si>
    <t>Наименование</t>
  </si>
  <si>
    <t>ВСЕГО:</t>
  </si>
  <si>
    <t>13</t>
  </si>
  <si>
    <t>Расходы на обеспечение функций муниципальных органов</t>
  </si>
  <si>
    <t>Расходы на выплату персоналу в целях обеспечения выполнения функций муниципальными органами, казенными учреждениями</t>
  </si>
  <si>
    <t>100</t>
  </si>
  <si>
    <t>Обеспечение деятельности высшего органа исполнительной власти муниципального образования Туапсинский район</t>
  </si>
  <si>
    <t>200</t>
  </si>
  <si>
    <t>Обеспечение функционирования администрации муниципального образования Туапсинский район</t>
  </si>
  <si>
    <t>Иные бюджетные ассигнования</t>
  </si>
  <si>
    <t>800</t>
  </si>
  <si>
    <t>Осуществление отдельных полномочий Краснодарского края</t>
  </si>
  <si>
    <t>Непрограммные расходы органов исполнительной власти Туапсинского района</t>
  </si>
  <si>
    <t>Финансовое обеспечение непредвиденных расходов</t>
  </si>
  <si>
    <t>500</t>
  </si>
  <si>
    <t>Обеспечение деятельности контрольно-счетной палаты муниципального образования Туапсинский район</t>
  </si>
  <si>
    <t xml:space="preserve">Контрольно-счетная палата муниципального образования Туапсинский район </t>
  </si>
  <si>
    <t>Мероприятия в рамках управления имуществом Туапсинского района</t>
  </si>
  <si>
    <t xml:space="preserve">Расходы на обеспечение функций муниципальных органов </t>
  </si>
  <si>
    <t>Обеспечение деятельности представительного органа местного самоуправления</t>
  </si>
  <si>
    <t>Резервный фонд администрации муниципального образования Туапсинский район</t>
  </si>
  <si>
    <t>Обеспечение деятельности финансового управления администрации муниципального образования Туапсинский район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</si>
  <si>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</si>
  <si>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Обеспечение деятельности администрации муниципального образования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</si>
  <si>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</si>
  <si>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</si>
  <si>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</si>
  <si>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(тыс. рублей)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</si>
  <si>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</si>
  <si>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</si>
  <si>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</si>
  <si>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Непрограммные расходы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</si>
  <si>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</si>
  <si>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Сумма</t>
  </si>
  <si>
    <t>00</t>
  </si>
  <si>
    <t>00000</t>
  </si>
  <si>
    <t>00190</t>
  </si>
  <si>
    <t>Компенсационные расходы на выплаты депутатских полномочий</t>
  </si>
  <si>
    <t>Глава муниципального образования Туапсинский район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</si>
  <si>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</si>
  <si>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60870</t>
  </si>
  <si>
    <t>52</t>
  </si>
  <si>
    <t>21210</t>
  </si>
  <si>
    <t>60910</t>
  </si>
  <si>
    <t>51200</t>
  </si>
  <si>
    <t>18</t>
  </si>
  <si>
    <t>Организация  казачьей деятельности на территории  Туапсинского района</t>
  </si>
  <si>
    <t>Реализация мероприятий в отношении казачества в Туапсинском районе</t>
  </si>
  <si>
    <t>24550</t>
  </si>
  <si>
    <t>Обеспечение деятельности казенных учреждений</t>
  </si>
  <si>
    <t>00590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</si>
  <si>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</si>
  <si>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17</t>
  </si>
  <si>
    <t>99</t>
  </si>
  <si>
    <t>11530</t>
  </si>
  <si>
    <t>61650</t>
  </si>
  <si>
    <t>16</t>
  </si>
  <si>
    <t>1</t>
  </si>
  <si>
    <t>Повышение эффективности работы органов местного самоуправления и подведомственных организаций</t>
  </si>
  <si>
    <t>15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</si>
  <si>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</si>
  <si>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</si>
  <si>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24710</t>
  </si>
  <si>
    <t>Реализация основных направлений приоритетного национального проекта «Доступное и комфортное жилье - гражданам России»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</si>
  <si>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</si>
  <si>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24460</t>
  </si>
  <si>
    <t>4</t>
  </si>
  <si>
    <t xml:space="preserve">Комплексное информационное обеспечение деятельности органов местного самоуправления </t>
  </si>
  <si>
    <t>24750</t>
  </si>
  <si>
    <t>19</t>
  </si>
  <si>
    <t>24590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</si>
  <si>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</si>
  <si>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Процентные платежи по муниципальному долгу</t>
  </si>
  <si>
    <t>24430</t>
  </si>
  <si>
    <t>53</t>
  </si>
  <si>
    <t>Обеспечение функционирования финансового управления администрации муниципального образования Туапсинский район</t>
  </si>
  <si>
    <t>21200</t>
  </si>
  <si>
    <t>10490</t>
  </si>
  <si>
    <t>Выравнивание бюджетной обеспеченности муниципальных образований городских и сельских поселений Туапсинского района</t>
  </si>
  <si>
    <t>54</t>
  </si>
  <si>
    <t>21190</t>
  </si>
  <si>
    <t>Проведение  реконструкций и капитальных ремонтов на объектах социальной сферы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</si>
  <si>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</si>
  <si>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21590</t>
  </si>
  <si>
    <t>21600</t>
  </si>
  <si>
    <t>21610</t>
  </si>
  <si>
    <t>Обеспечение деятельности отдела по делам ГО и ЧС администрации муниципального образования Туапсинский район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</si>
  <si>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</si>
  <si>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</si>
  <si>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</si>
  <si>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24690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</si>
  <si>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</si>
  <si>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60820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</si>
  <si>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</si>
  <si>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60860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</si>
  <si>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</si>
  <si>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</si>
  <si>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Реализация мер по специальной поддержке отдельных категорий обучающихся</t>
  </si>
  <si>
    <t>24400</t>
  </si>
  <si>
    <t>62370</t>
  </si>
  <si>
    <t>Совершенствование системы организации детского оздоровительного отдыха в муниципальном образовании Туапсинский район</t>
  </si>
  <si>
    <t>24410</t>
  </si>
  <si>
    <t>60710</t>
  </si>
  <si>
    <t>Обеспечение деятельности отдела культуры администрации муниципального образования Туапсинский район</t>
  </si>
  <si>
    <t>2</t>
  </si>
  <si>
    <t>Повышения качества обучения в муниципальных детско-юношеских спортивных школах</t>
  </si>
  <si>
    <t>24500</t>
  </si>
  <si>
    <t>60740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</si>
  <si>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</si>
  <si>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Обеспечение деятельности управления по работе с молодежью администрации муниципального образования Туапсинский район</t>
  </si>
  <si>
    <t>Поддержка детей-сирот</t>
  </si>
  <si>
    <t>Формирование системы оценки качества образования и образовательных результатов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</si>
  <si>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</si>
  <si>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24330</t>
  </si>
  <si>
    <t>3</t>
  </si>
  <si>
    <t>Организация и проведение аварийно-спасательных и других неотложных работ при чрезвычайных ситуациях</t>
  </si>
  <si>
    <t>50</t>
  </si>
  <si>
    <t>51</t>
  </si>
  <si>
    <t xml:space="preserve">Расходы на обеспечение функций муниципальных органов
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</si>
  <si>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</si>
  <si>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 xml:space="preserve">Закупка товаров, работ и услуг для обеспечения государственных (муниципальных) нужд
</t>
  </si>
  <si>
    <t xml:space="preserve">Социальное обеспечение и иные выплаты населению
</t>
  </si>
  <si>
    <t>300</t>
  </si>
  <si>
    <t xml:space="preserve">Предоставление субсидий бюджетным, автономным учреждениям и иным некоммерческим организациям
</t>
  </si>
  <si>
    <t>600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</si>
  <si>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</si>
  <si>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
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</si>
  <si>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</si>
  <si>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</si>
  <si>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Предоставление субсидий бюджетным, автономным учреждениям и иным некоммерческим организациям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</si>
  <si>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</si>
  <si>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</si>
  <si>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400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</si>
  <si>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</si>
  <si>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60070</t>
  </si>
  <si>
    <t>Субсидии бюджетным, автономным учреждениям и иным некоммерческим организациям</t>
  </si>
  <si>
    <t>Обслуживание муниципального долга</t>
  </si>
  <si>
    <t>700</t>
  </si>
  <si>
    <t>Обеспечение деятельности управления по развитию курортов администрации муниципального образования Туапсинский район</t>
  </si>
  <si>
    <t>20</t>
  </si>
  <si>
    <t>12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</si>
  <si>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</si>
  <si>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</si>
  <si>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24700</t>
  </si>
  <si>
    <t xml:space="preserve">18 </t>
  </si>
  <si>
    <t>24540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</si>
  <si>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</si>
  <si>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Мероприятия по укреплению правопорядка, профилактике правонарушений, усилению борьбы с преступностью</t>
  </si>
  <si>
    <t>21620</t>
  </si>
  <si>
    <t>24470</t>
  </si>
  <si>
    <t>24480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</si>
  <si>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</si>
  <si>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24680</t>
  </si>
  <si>
    <t>24340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</si>
  <si>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</si>
  <si>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62500</t>
  </si>
  <si>
    <t>24800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</si>
  <si>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</si>
  <si>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5</t>
  </si>
  <si>
    <t>Профилактика террористических проявлений на территории муниципального образования Туапсинский район</t>
  </si>
  <si>
    <t>24810</t>
  </si>
  <si>
    <t>Частичная компенсация удорожания стоимости питания учащихся дневных муниципальных образовательных организаций</t>
  </si>
  <si>
    <t>24840</t>
  </si>
  <si>
    <t>Социальная выплата компенсационного характера, связанная с оплатой жилого помещения по договору найма (поднайма)</t>
  </si>
  <si>
    <t>24820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</si>
  <si>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</si>
  <si>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</si>
  <si>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</si>
  <si>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21591</t>
  </si>
  <si>
    <t>21592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</si>
  <si>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</si>
  <si>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Подпрограмма «Укрепление единства российской нации на территории муниципального образования Туапсинский район»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</si>
  <si>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</si>
  <si>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Обеспечение деятельности управления ЖКХ и ТЭК</t>
  </si>
  <si>
    <t>Обеспечение деятельности муниципального бюджетного учреждения</t>
  </si>
  <si>
    <t>24880</t>
  </si>
  <si>
    <t xml:space="preserve"> </t>
  </si>
  <si>
    <t>Муниципальная программа «Развитие образования в муниципальном образовании Туапсинский район»</t>
  </si>
  <si>
    <t>Отдельные мероприятия муниципальной программы «Развитие образования в муниципальном образовании Туапсинский район»</t>
  </si>
  <si>
    <t>Финансирование расходных обязательств по заработной плате с учетом начислений АНО «Комбинат социального питания»</t>
  </si>
  <si>
    <t>Муниципальная программа  «Туапсинский район - территория комфортного проживания»</t>
  </si>
  <si>
    <t>Муниципальная программа  «Управление муниципальными финансами»</t>
  </si>
  <si>
    <t>Подпрограмма «Совершенствование межбюджетных отношений в Туапсинском районе»</t>
  </si>
  <si>
    <t>Подпрограмма «Управление муниципальным долгом»</t>
  </si>
  <si>
    <t>Муниципальная программа «Развитие культуры в Туапсинском районе»</t>
  </si>
  <si>
    <t>Отдельные мероприятия муниципальной программы «Развитие культуры в Туапсинском районе»</t>
  </si>
  <si>
    <t xml:space="preserve">Обеспечение деятельности муниципального казенного учреждения культуры «Туапсинский районный организационно-методический центр» </t>
  </si>
  <si>
    <t>Совершенствование деятельности муниципальных учреждений дополнительного образования отрасли «Культура» Туапсинского района»</t>
  </si>
  <si>
    <t>Подпрограмма «Кадровое обеспечение отрасли «Культура» муниципального образования Туапсинский район»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</si>
  <si>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«Культура»</t>
  </si>
  <si>
    <t>Муниципальная программа «Развитие физической культуры и спорта в Туапсинском районе»</t>
  </si>
  <si>
    <t>Подпрограмма «Обеспечение деятельности учреждений по реализации государственной политики в сфере физической культуры и спорта на муниципальном уровне»</t>
  </si>
  <si>
    <t>Подпрограмма «Развитие детско-юношеского спорта»</t>
  </si>
  <si>
    <t>Реализация мероприятий подпрограммы «Развитие детско-юношеского спорта» муниципальной программы «Развитие физической культуры и спорта в Туапсинском районе»</t>
  </si>
  <si>
    <t>Улучшение кадрового обеспечения муниципальных учреждений дополнительного образования отрасли отрасли «Физическая культура и спорт»</t>
  </si>
  <si>
    <t>Подпрограмма «Развитие массового спорта»</t>
  </si>
  <si>
    <t>Муниципальная программа «Развитие жилищно-коммунального хозяйства в муниципальном образовании  Туапсинский район»</t>
  </si>
  <si>
    <t>Отдельные мероприятия муниципальной программы «Развитие жилищно-коммунального хозяйства в муниципальном образовании Туапсинский район»</t>
  </si>
  <si>
    <t>Муниципальная программа «Функционирование органов местного самоуправления в муниципальном образовании Туапсинский район»</t>
  </si>
  <si>
    <t>Отдельные мероприятия муниципальной программы «Функционирование органов местного самоуправления в муниципальном образовании Туапсинский район»</t>
  </si>
  <si>
    <t>Муниципальная программа «Молодежь Туапсинского района»</t>
  </si>
  <si>
    <t>Отдельные мероприятия муниципальной программы «Молодежь Туапсинского района»</t>
  </si>
  <si>
    <t>Обеспечение деятельности и организация работы муниципального казенного учреждения «Молодежный центр Туапсинского района»</t>
  </si>
  <si>
    <t>Муниципальная программа «По улучшению положения детей в муниципальном образовании Туапсинский район»</t>
  </si>
  <si>
    <t>Подпрограмма «Дети-сироты»</t>
  </si>
  <si>
    <t>Подпрограмма «Организация отдыха, оздоровления и занятости детей и подростков»</t>
  </si>
  <si>
    <t xml:space="preserve">Муниципальная программа  «Содействие развитию гражданского общества и гармонизации межнациональных отношений» 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</si>
  <si>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</si>
  <si>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Муниципальная программа  «Защита населения и территории от чрезвычайных ситуаций, обеспечение пожарной безопасности»</t>
  </si>
  <si>
    <t>Подпрограмма «Мероприятия по предупреждению и ликвидации чрезвычайных ситуаций, стихийных бедствий и их последствий»</t>
  </si>
  <si>
    <t>Подпрограмма «Обеспечение пожарной безопасности»</t>
  </si>
  <si>
    <t>Подпрограмма «Служба - 112»</t>
  </si>
  <si>
    <t>Подпрограмма «Профилактика терроризма на территории муниципального образования Туапсинский район»</t>
  </si>
  <si>
    <t>Муниципальная программа «Управление муниципальной собственностью»</t>
  </si>
  <si>
    <t>Обеспечение деятельности муниципального бюджетного учреждения «Комитет земельных отношений»</t>
  </si>
  <si>
    <t>Реализация мероприятий муниципальной программы «Управление муниципальной собственностью»</t>
  </si>
  <si>
    <t>Муниципальная программа «Экономическое развитие Туапсинского района»</t>
  </si>
  <si>
    <t>Подпрограмма «Формирование инвестиционной привлекательности муниципального образования Туапсинский район»</t>
  </si>
  <si>
    <t>Реализация мероприятий подпрограммы «Формирование инвестиционной привлекательности муниципального образования Туапсинский район» муниципальной программы «Экономическое развитие Туапсинского района»</t>
  </si>
  <si>
    <t>Подпрограмма «Жилище»</t>
  </si>
  <si>
    <t>Подпрограмма «Информационное обеспечение населения муниципального образования Туапсинский район»</t>
  </si>
  <si>
    <t>Реализация мероприятий подпрограммы «Информационное обеспечение населения муниципального образования Туапсинский район» муниципальной программы «Экономическое развитие Туапсинского района»</t>
  </si>
  <si>
    <t>Муниципальная программа «Обеспечение безопасности населения Туапсинского района»</t>
  </si>
  <si>
    <t>Подпрограмма «Укрепление правопорядка, профилактика правонарушений, усиление борьбы с преступностью и противодействие коррупции в Туапсинском районе»</t>
  </si>
  <si>
    <t>Муниципальная программа «Социальная поддержка отдельных категорий граждан муниципального образования Туапсинский район»</t>
  </si>
  <si>
    <t>Отдельные мероприятия муниципальной программы «Социальная поддержка отдельных категорий граждан муниципального образования Туапсинский район»</t>
  </si>
  <si>
    <t>Реализация мероприятий муниципальной программы «Социальная поддержка отдельных категорий граждан муниципального образования Туапсинский район»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</si>
  <si>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</si>
  <si>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Муниципальная программа «Развитие санаторно-курортного и туристского комплекса муниципального образования Туапсинский район»</t>
  </si>
  <si>
    <t>Отдельные мероприятия муниципальной программы «Развитие санаторно-курортного и туристского комплекса муниципального образования Туапсинский район»</t>
  </si>
  <si>
    <t>Обеспечение деятельности и организация работы муниципального бюджетного учреждения «Центр развития пляжного отдыха и туризма Туапсинского района»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</si>
  <si>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</si>
  <si>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Реализация мероприятий подпрограммы «Развитие массового спорта» муниципальной программы «Развитие физической культуры и спорта в Туапсинском районе»</t>
  </si>
  <si>
    <t>Реализация мероприятий муниципальной программы «Развитие санаторно-курортного и туристского комплекса муниципального образования Туапсинский район»</t>
  </si>
  <si>
    <t>24900</t>
  </si>
  <si>
    <t>Реализация мероприятий по Укреплению межрегиональных и межмуниципальных отношений в области курортного дела и туризма</t>
  </si>
  <si>
    <t>Укрепление межрегиональных и межмуниципальных отношений в области курортного дела и туризма</t>
  </si>
  <si>
    <t>60220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</si>
  <si>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</si>
  <si>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</si>
  <si>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21593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</si>
  <si>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</si>
  <si>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23030</t>
  </si>
  <si>
    <t>Реализация мероприятий по обеспечению жильем молодых семей</t>
  </si>
  <si>
    <t>L4970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</si>
  <si>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</si>
  <si>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21180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</si>
  <si>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«Культура» Туапсинского района»</t>
  </si>
  <si>
    <t xml:space="preserve">Подпрограмма « Культура Туапсинского района» </t>
  </si>
  <si>
    <t>Реализация мероприятий подпрограммы «Профилактика терроризма на территории муниципального образования Туапсинский район» муниципальной программы «Защита населения и территории от чрезвычайных ситуаций, обеспечение пожарной безопасности»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</si>
  <si>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</si>
  <si>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</si>
  <si>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C0820</t>
  </si>
  <si>
    <t>24640</t>
  </si>
  <si>
    <t>24360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</si>
  <si>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</si>
  <si>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</si>
  <si>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</si>
  <si>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</si>
  <si>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</si>
  <si>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</si>
  <si>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</si>
  <si>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</si>
  <si>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24650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</si>
  <si>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</si>
  <si>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Дополнительная помощь местным бюджетам для решения социально значимых вопросов</t>
  </si>
  <si>
    <t>24850</t>
  </si>
  <si>
    <t>24920</t>
  </si>
  <si>
    <t>Создание благоприятных условий для развития малого и среднего предпринимательства в Туапсинском район</t>
  </si>
  <si>
    <t>24610</t>
  </si>
  <si>
    <t>Поддержка сельскохозяйственного производства в Туапсинском районе</t>
  </si>
  <si>
    <t>24600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</si>
  <si>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</si>
  <si>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S2820</t>
  </si>
  <si>
    <t xml:space="preserve">Муниципальная программа «Доступная среда муниципального образования Туапсинский район» </t>
  </si>
  <si>
    <t xml:space="preserve">Отдельные мероприятия муниципальной программы «Доступная среда муниципального образования Туапсинский район» 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</si>
  <si>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</si>
  <si>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Обеспечение условий для развития физической культуры и массового спорта в части оплаты труда инструкторов по спорту</t>
  </si>
  <si>
    <t>Обеспечение проведения независимой оценки качества условий осуществления образовательной деятельности</t>
  </si>
  <si>
    <t>24370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</si>
  <si>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</si>
  <si>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63110</t>
  </si>
  <si>
    <t>Обеспечение жилыми помещениями детей-сирот и детей, оставшихся без попечения родителей, а также лиц из их числа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</si>
  <si>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</si>
  <si>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</si>
  <si>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62955</t>
  </si>
  <si>
    <t>Поддержка местных инициатив по итогам краевого конкурса</t>
  </si>
  <si>
    <t>Внедрение и развитие инструментов инициативного бюджетирования на территории Туапсинский район</t>
  </si>
  <si>
    <t>L3040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</si>
  <si>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</si>
  <si>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Доведение до МРОТ отдельные категории работников</t>
  </si>
  <si>
    <t>26000</t>
  </si>
  <si>
    <t>Развитие общественной инфраструктуры муниципального значения</t>
  </si>
  <si>
    <t>S0470</t>
  </si>
  <si>
    <t>Подпрограмма «Поддержка социально ориентированных реестровых казачьих обществ Туапсинского района»</t>
  </si>
  <si>
    <t>24420</t>
  </si>
  <si>
    <t>Доведение до МРОТ отдельных категорий работников</t>
  </si>
  <si>
    <t>Реализация мероприятий подпрограммы «Организация отдыха, оздоровления и занятости детей и подростков» муниципальной программы «По улучшению положения детей в муниципальном образовании Туапсинский район»</t>
  </si>
  <si>
    <t>Подпрограмма «Одаренные дети»</t>
  </si>
  <si>
    <t>Реализация мероприятий подпрограммы «Одаренные дети» муниципальной программы «По улучшению положения детей в муниципальном образовании Туапсинский район»</t>
  </si>
  <si>
    <t>Подпрограмма «Поддержка малого и среднего предпринимательства на территории муниципального образования Туапсинский район»</t>
  </si>
  <si>
    <t>Реализация мероприятий подпрограммы «Поддержка малого и среднего предпринимательства на территории муниципального образования Туапсинский район»</t>
  </si>
  <si>
    <t xml:space="preserve">Реализация мероприятий муниципальной программы «Развитие образования в муниципальном образовании Туапсинский район» </t>
  </si>
  <si>
    <t>Реализация мероприятий муниципальной программы  «Туапсинский район - территория комфортного проживания»</t>
  </si>
  <si>
    <t>Реализация мероприятий  подпрограммы «Культура Туапсинского района« муниципальной программы «Развитие культуры Туапсинского района»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</si>
  <si>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«Физическая культура и спорт»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«Образование»</t>
  </si>
  <si>
    <t>Реализация мероприятий муниципальной программы  «Молодежь Туапсинского района»</t>
  </si>
  <si>
    <t xml:space="preserve"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«Содействие развитию гражданского общества и гармонизации межнациональных отношений» </t>
  </si>
  <si>
    <t>С3040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</si>
  <si>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</si>
  <si>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24310</t>
  </si>
  <si>
    <t>Обеспечение проведения ГИА, ЕГЭ</t>
  </si>
  <si>
    <t xml:space="preserve">01 </t>
  </si>
  <si>
    <t>27000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</si>
  <si>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</si>
  <si>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</si>
  <si>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A1</t>
  </si>
  <si>
    <t>55190</t>
  </si>
  <si>
    <t>Государственная поддержка отрасли культуры</t>
  </si>
  <si>
    <t>S3310</t>
  </si>
  <si>
    <t>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(или) муниципальных учреждений дополнительного образования детей (детских музыкальных школ, художественных школ, школ искусств, домов детского творчества)</t>
  </si>
  <si>
    <t>Диспансеризация сотрудников отраслевых (функциональных) органов</t>
  </si>
  <si>
    <t>24571</t>
  </si>
  <si>
    <t>Укрепление материально-технической базы и оборотных средств отраслевых (функциональных) органов</t>
  </si>
  <si>
    <t>24574</t>
  </si>
  <si>
    <t>Приобретение системного программного обеспечения и техническое сопровождение программных продуктов</t>
  </si>
  <si>
    <t>24573</t>
  </si>
  <si>
    <t>Обучение сотрудников отраслевых (функциональных) органов</t>
  </si>
  <si>
    <t>24572</t>
  </si>
  <si>
    <t>25000</t>
  </si>
  <si>
    <t>Архитектура и градостроительство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</si>
  <si>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</si>
  <si>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Реализация мероприятий в области архитектуры и градостроительства</t>
  </si>
  <si>
    <t>24790</t>
  </si>
  <si>
    <t>Совершенствование противопожарной защиты населения и объектов инфраструктуры</t>
  </si>
  <si>
    <t>R0820</t>
  </si>
  <si>
    <t>S3550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</si>
  <si>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</si>
  <si>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S3410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</si>
  <si>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</t>
  </si>
  <si>
    <t>53032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</si>
  <si>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</si>
  <si>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63540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</si>
  <si>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</si>
  <si>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00591</t>
  </si>
  <si>
    <t>Обеспечение функционирования модели персонифицированного финансирования дополнительного образования детей</t>
  </si>
  <si>
    <t>69200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</si>
  <si>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</si>
  <si>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69100</t>
  </si>
  <si>
    <t>69130</t>
  </si>
  <si>
    <t>69120</t>
  </si>
  <si>
    <t>69190</t>
  </si>
  <si>
    <t>69180</t>
  </si>
  <si>
    <t>69170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</si>
  <si>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 сверх сумм софинансирования</t>
  </si>
  <si>
    <t>С3410</t>
  </si>
  <si>
    <t>Осуществление отдельных полномочий по созданию и организации деятельности комиссий по делам несовершеннолетних и защите их прав</t>
  </si>
  <si>
    <t>25200</t>
  </si>
  <si>
    <t>Предупреждение банкротства и проведение процедуры ликвидации муниципальных унитарных предприятий муниципального образования Туапсинский район</t>
  </si>
  <si>
    <t>S3570</t>
  </si>
  <si>
    <t>Укрепление материально-технической базы муниципальных физкультурно-спортивных организаций</t>
  </si>
  <si>
    <t>62980</t>
  </si>
  <si>
    <t>21594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</si>
  <si>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</si>
  <si>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С3370</t>
  </si>
  <si>
    <t>24770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</si>
  <si>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(приобретение движимого имущества для оснащения вновь созданных мест в муниципальных общеобразовательных организациях) сверх сумм софинансирования</t>
  </si>
  <si>
    <t>Обеспечение деятельности управления транспорта и дорожного хозяйства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</si>
  <si>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</si>
  <si>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24560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</si>
  <si>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</si>
  <si>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69110</t>
  </si>
  <si>
    <t>69140</t>
  </si>
  <si>
    <t>69160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</si>
  <si>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</si>
  <si>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</si>
  <si>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</si>
  <si>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63640</t>
  </si>
  <si>
    <t>Осуществление отдельного государственного полномочия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</si>
  <si>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</si>
  <si>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Предоставление субсидий на учреждения деятельность которых приостановлена</t>
  </si>
  <si>
    <t>Федеральный проект «Культурная среда»</t>
  </si>
  <si>
    <t>Подготовка изменений в правила землепользования и застройки муниципальных образований Краснодарского края</t>
  </si>
  <si>
    <t>S2570</t>
  </si>
  <si>
    <t>Поддержка мер по обеспечению сбалансированности поселений Туапсинского района</t>
  </si>
  <si>
    <t>23040</t>
  </si>
  <si>
    <t>Дотации на поддержку мер по обеспечению сбалансированности поселений Туапсинского района</t>
  </si>
  <si>
    <t>Организация бесплатного питания детей мобилизованных граждан</t>
  </si>
  <si>
    <t>24980</t>
  </si>
  <si>
    <t>Лицензирование медицинских кабинетов</t>
  </si>
  <si>
    <t>24440</t>
  </si>
  <si>
    <t>11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</si>
  <si>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</si>
  <si>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24620</t>
  </si>
  <si>
    <t>Обеспечение деятельности учреждений физической культуры и спорта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</si>
  <si>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 спортивного назначения, физкультурно оздоровительных комплексов)</t>
  </si>
  <si>
    <t>S0100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</si>
  <si>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</si>
  <si>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ЕВ</t>
  </si>
  <si>
    <t>57860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</si>
  <si>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</si>
  <si>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</si>
  <si>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24990</t>
  </si>
  <si>
    <t>Компенсация за одноразовое горячее питание детей-инвалидов, которые из-за болезни не могут посещать школу</t>
  </si>
  <si>
    <t>24505</t>
  </si>
  <si>
    <t>Укрепление материально-технической базы спортивных школ</t>
  </si>
  <si>
    <t>Федеральный проект «Патриотическое воспитание граждан Российской Федерации«</t>
  </si>
  <si>
    <t>Предоставление субсидий при процедуре ликвидации МУП «Архитектурно-градостроительный центр Туапсинского района« в целях сохранения муниципального имущества муниципального образования Туапсинский район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</si>
  <si>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«Сириус»</t>
  </si>
  <si>
    <t>Подпрограмма «Дети и семья»</t>
  </si>
  <si>
    <t>Реализация мероприятий подпрограммы «Дети и семья« муниципальной программы «По улучшению положения детей в муниципальном образовании Туапсинский район»</t>
  </si>
  <si>
    <t>Муниципальная программа «Обеспечение перевозок обучающихся в образовательных учреждениях и учреждениях социальной сферы»</t>
  </si>
  <si>
    <t>Отдельные мероприятия муниципальной программы «Обеспечение перевозок обучающихся в образовательных учреждениях и учреждениях социальной сферы»</t>
  </si>
  <si>
    <t>Реализация мероприятий подпрограммы «Обеспечение пожарной безопасности« муниципальной программы «Защита населения и территории от чрезвычайных ситуаций, обеспечение пожарной безопасности»</t>
  </si>
  <si>
    <t>Реализация мероприятий муниципальной программы «Доступная среда муниципального образования Туапсинский район»</t>
  </si>
  <si>
    <t>С3570</t>
  </si>
  <si>
    <t>Укрепление материально-технической базы муниципальных физкультурно-спортивных организаций сверх сумм софинансирования</t>
  </si>
  <si>
    <t>Начальник финансового управления 
администрации муниципального 
образования Туапсинский район</t>
  </si>
  <si>
    <t>Ю.Н. Кулакова</t>
  </si>
  <si>
    <t>РАСПРЕДЕЛЕНИЕ БЮДЖЕТНЫХ АССИГНОВАНИЙ 
по целевым статьям  (муниципальным программам
муниципального образования Туапсинский район и 
непрограммным направлениям деятельности), группам
видов расходов классификации расходов бюджета на 2024 год</t>
  </si>
  <si>
    <t xml:space="preserve"> Подпрограмма "Развитие агропромышленного комплекса на территории муниципального образования Туапсинский район"</t>
  </si>
  <si>
    <t xml:space="preserve"> Реализация мероприятий подпрограммы "Развитие агропромышленного комплекса на территории муниципального образования Туапсинский район"</t>
  </si>
  <si>
    <t>6</t>
  </si>
  <si>
    <t>Комплексные кадастровые работы на территории муниципального образования Туапсинский район</t>
  </si>
  <si>
    <t>Организация выполнения комплексных кадастровых работ и утверждения карты-плана территорий</t>
  </si>
  <si>
    <t>S3500</t>
  </si>
  <si>
    <t>Модернизация объектов коммунальной инфраструктуры, источником финансового обеспечения которых являются средства публично-правовой компании "Фонд развития территорий"</t>
  </si>
  <si>
    <t>67471</t>
  </si>
  <si>
    <t>Модернизация объектов коммунальной инфраструктуры, финансовое обеспечение которых осуществляется за счет средств бюджета Краснодарского края, за исключением средств, источником финансового обеспечения которых являются средства публично-правовой компании "Фонд развития территорий"</t>
  </si>
  <si>
    <t>67472</t>
  </si>
  <si>
    <t>Осуществление отдельных государственных полномочий Краснодарского края на выплату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</si>
  <si>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69150</t>
  </si>
  <si>
    <t>L5190</t>
  </si>
  <si>
    <t>Комплектование книжных фондов муниципальных общедоступных библиотек Туапсинского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</si>
</sst>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0.0"/>
    <numFmt numFmtId="165" formatCode="#,##0.0"/>
    <numFmt numFmtId="166" formatCode="#,##0.00&quot;р.&quot;"/>
    <numFmt numFmtId="167" formatCode="#,##0.00\ _₽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0" fontId="21" fillId="4" borderId="0" applyNumberFormat="0" applyBorder="0" applyAlignment="0" applyProtection="0"/>
    <xf numFmtId="0" fontId="23" fillId="0" borderId="0"/>
    <xf numFmtId="0" fontId="24" fillId="0" borderId="0"/>
    <xf numFmtId="9" fontId="22" fillId="0" borderId="0" applyFont="0" applyFill="0" applyBorder="0" applyAlignment="0" applyProtection="0"/>
    <xf numFmtId="0" fontId="24" fillId="0" borderId="0"/>
  </cellStyleXfs>
  <cellXfs count="63">
    <xf numFmtId="0" fontId="0" fillId="0" borderId="0" xfId="0"/>
    <xf numFmtId="0" fontId="2" fillId="24" borderId="0" xfId="0" applyFont="1" applyFill="1" applyAlignment="1">
      <alignment vertical="top"/>
    </xf>
    <xf numFmtId="4" fontId="2" fillId="24" borderId="0" xfId="0" applyNumberFormat="1" applyFont="1" applyFill="1" applyAlignment="1">
      <alignment vertical="top"/>
    </xf>
    <xf numFmtId="0" fontId="0" fillId="24" borderId="0" xfId="0" applyFill="1" applyAlignment="1">
      <alignment vertical="top"/>
    </xf>
    <xf numFmtId="0" fontId="2" fillId="24" borderId="0" xfId="0" applyFont="1" applyFill="1" applyAlignment="1">
      <alignment horizontal="justify" vertical="top"/>
    </xf>
    <xf numFmtId="0" fontId="3" fillId="24" borderId="0" xfId="0" applyFont="1" applyFill="1" applyBorder="1" applyAlignment="1">
      <alignment horizontal="justify" vertical="top" wrapText="1"/>
    </xf>
    <xf numFmtId="0" fontId="2" fillId="24" borderId="0" xfId="0" applyFont="1" applyFill="1" applyAlignment="1">
      <alignment horizontal="center" vertical="top"/>
    </xf>
    <xf numFmtId="49" fontId="2" fillId="24" borderId="0" xfId="0" applyNumberFormat="1" applyFont="1" applyFill="1" applyAlignment="1">
      <alignment horizontal="center" vertical="top"/>
    </xf>
    <xf numFmtId="164" fontId="25" fillId="24" borderId="0" xfId="0" applyNumberFormat="1" applyFont="1" applyFill="1" applyAlignment="1">
      <alignment horizontal="center" vertical="top"/>
    </xf>
    <xf numFmtId="49" fontId="3" fillId="24" borderId="0" xfId="0" applyNumberFormat="1" applyFont="1" applyFill="1" applyBorder="1" applyAlignment="1">
      <alignment horizontal="center" vertical="top"/>
    </xf>
    <xf numFmtId="0" fontId="3" fillId="24" borderId="0" xfId="0" applyFont="1" applyFill="1" applyBorder="1" applyAlignment="1">
      <alignment horizontal="center" vertical="top"/>
    </xf>
    <xf numFmtId="164" fontId="3" fillId="24" borderId="0" xfId="0" applyNumberFormat="1" applyFont="1" applyFill="1" applyBorder="1" applyAlignment="1">
      <alignment horizontal="center" vertical="top"/>
    </xf>
    <xf numFmtId="0" fontId="25" fillId="24" borderId="0" xfId="0" applyFont="1" applyFill="1" applyBorder="1" applyAlignment="1">
      <alignment horizontal="justify" vertical="top" wrapText="1"/>
    </xf>
    <xf numFmtId="49" fontId="25" fillId="24" borderId="0" xfId="0" applyNumberFormat="1" applyFont="1" applyFill="1" applyBorder="1" applyAlignment="1">
      <alignment horizontal="center" vertical="top"/>
    </xf>
    <xf numFmtId="165" fontId="3" fillId="24" borderId="0" xfId="0" applyNumberFormat="1" applyFont="1" applyFill="1" applyBorder="1" applyAlignment="1">
      <alignment horizontal="right" vertical="top"/>
    </xf>
    <xf numFmtId="0" fontId="3" fillId="24" borderId="0" xfId="0" applyFont="1" applyFill="1" applyAlignment="1">
      <alignment horizontal="justify" wrapText="1"/>
    </xf>
    <xf numFmtId="0" fontId="3" fillId="24" borderId="0" xfId="0" applyFont="1" applyFill="1" applyAlignment="1">
      <alignment horizontal="center" vertical="top"/>
    </xf>
    <xf numFmtId="0" fontId="3" fillId="24" borderId="0" xfId="0" applyFont="1" applyFill="1" applyAlignment="1">
      <alignment horizontal="justify"/>
    </xf>
    <xf numFmtId="49" fontId="25" fillId="0" borderId="10" xfId="0" applyNumberFormat="1" applyFont="1" applyFill="1" applyBorder="1" applyAlignment="1">
      <alignment horizontal="center" vertical="top"/>
    </xf>
    <xf numFmtId="49" fontId="25" fillId="0" borderId="10" xfId="0" applyNumberFormat="1" applyFont="1" applyFill="1" applyBorder="1" applyAlignment="1">
      <alignment horizontal="center" vertical="top" wrapText="1"/>
    </xf>
    <xf numFmtId="165" fontId="25" fillId="0" borderId="10" xfId="0" applyNumberFormat="1" applyFont="1" applyFill="1" applyBorder="1" applyAlignment="1">
      <alignment horizontal="center" vertical="top"/>
    </xf>
    <xf numFmtId="0" fontId="25" fillId="0" borderId="10" xfId="0" applyFont="1" applyFill="1" applyBorder="1" applyAlignment="1">
      <alignment horizontal="center" vertical="top" wrapText="1"/>
    </xf>
    <xf numFmtId="165" fontId="2" fillId="24" borderId="0" xfId="0" applyNumberFormat="1" applyFont="1" applyFill="1" applyAlignment="1">
      <alignment vertical="top"/>
    </xf>
    <xf numFmtId="49" fontId="26" fillId="0" borderId="1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164" fontId="3" fillId="0" borderId="0" xfId="0" applyNumberFormat="1" applyFont="1" applyFill="1" applyAlignment="1">
      <alignment horizontal="center"/>
    </xf>
    <xf numFmtId="49" fontId="25" fillId="0" borderId="10" xfId="0" applyNumberFormat="1" applyFont="1" applyFill="1" applyBorder="1" applyAlignment="1" applyProtection="1">
      <alignment horizontal="center" vertical="top" wrapText="1"/>
      <protection locked="0"/>
    </xf>
    <xf numFmtId="1" fontId="25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5" fillId="0" borderId="10" xfId="0" applyFont="1" applyFill="1" applyBorder="1" applyAlignment="1">
      <alignment horizontal="center" vertical="top"/>
    </xf>
    <xf numFmtId="4" fontId="25" fillId="0" borderId="10" xfId="0" applyNumberFormat="1" applyFont="1" applyFill="1" applyBorder="1" applyAlignment="1">
      <alignment horizontal="center" vertical="top"/>
    </xf>
    <xf numFmtId="167" fontId="25" fillId="0" borderId="10" xfId="0" applyNumberFormat="1" applyFont="1" applyFill="1" applyBorder="1" applyAlignment="1">
      <alignment horizontal="center" vertical="top"/>
    </xf>
    <xf numFmtId="0" fontId="25" fillId="0" borderId="10" xfId="0" applyFont="1" applyFill="1" applyBorder="1" applyAlignment="1" applyProtection="1">
      <alignment horizontal="left" vertical="top" wrapText="1"/>
      <protection locked="0"/>
    </xf>
    <xf numFmtId="49" fontId="26" fillId="0" borderId="10" xfId="0" applyNumberFormat="1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  <xf numFmtId="49" fontId="25" fillId="0" borderId="10" xfId="43" applyNumberFormat="1" applyFont="1" applyFill="1" applyBorder="1" applyAlignment="1" applyProtection="1">
      <alignment horizontal="left" vertical="top" wrapText="1"/>
      <protection hidden="1"/>
    </xf>
    <xf numFmtId="49" fontId="25" fillId="0" borderId="10" xfId="0" applyNumberFormat="1" applyFont="1" applyFill="1" applyBorder="1" applyAlignment="1">
      <alignment horizontal="left" vertical="top" wrapText="1"/>
    </xf>
    <xf numFmtId="11" fontId="25" fillId="0" borderId="10" xfId="0" applyNumberFormat="1" applyFont="1" applyFill="1" applyBorder="1" applyAlignment="1">
      <alignment horizontal="left" vertical="top" wrapText="1"/>
    </xf>
    <xf numFmtId="2" fontId="25" fillId="0" borderId="10" xfId="43" applyNumberFormat="1" applyFont="1" applyFill="1" applyBorder="1" applyAlignment="1" applyProtection="1">
      <alignment horizontal="left" vertical="top" wrapText="1"/>
      <protection hidden="1"/>
    </xf>
    <xf numFmtId="0" fontId="26" fillId="0" borderId="10" xfId="0" applyFont="1" applyFill="1" applyBorder="1" applyAlignment="1">
      <alignment horizontal="left" vertical="top" wrapText="1"/>
    </xf>
    <xf numFmtId="2" fontId="26" fillId="0" borderId="10" xfId="0" applyNumberFormat="1" applyFont="1" applyFill="1" applyBorder="1" applyAlignment="1">
      <alignment horizontal="left" vertical="top" wrapText="1"/>
    </xf>
    <xf numFmtId="49" fontId="25" fillId="0" borderId="10" xfId="43" applyNumberFormat="1" applyFont="1" applyFill="1" applyBorder="1" applyAlignment="1">
      <alignment horizontal="left" vertical="top" wrapText="1"/>
    </xf>
    <xf numFmtId="2" fontId="25" fillId="0" borderId="10" xfId="0" applyNumberFormat="1" applyFont="1" applyFill="1" applyBorder="1" applyAlignment="1">
      <alignment horizontal="left" vertical="top" wrapText="1"/>
    </xf>
    <xf numFmtId="12" fontId="26" fillId="0" borderId="10" xfId="0" applyNumberFormat="1" applyFont="1" applyFill="1" applyBorder="1" applyAlignment="1">
      <alignment horizontal="left" vertical="top" wrapText="1"/>
    </xf>
    <xf numFmtId="166" fontId="25" fillId="0" borderId="10" xfId="43" applyNumberFormat="1" applyFont="1" applyFill="1" applyBorder="1" applyAlignment="1">
      <alignment horizontal="left" vertical="top" wrapText="1"/>
    </xf>
    <xf numFmtId="0" fontId="25" fillId="0" borderId="10" xfId="0" applyNumberFormat="1" applyFont="1" applyFill="1" applyBorder="1" applyAlignment="1">
      <alignment horizontal="left" vertical="top" wrapText="1"/>
    </xf>
    <xf numFmtId="0" fontId="26" fillId="0" borderId="10" xfId="0" applyFont="1" applyFill="1" applyBorder="1" applyAlignment="1">
      <alignment horizontal="left" wrapText="1"/>
    </xf>
    <xf numFmtId="11" fontId="26" fillId="0" borderId="10" xfId="0" applyNumberFormat="1" applyFont="1" applyFill="1" applyBorder="1" applyAlignment="1">
      <alignment horizontal="left" vertical="top" wrapText="1"/>
    </xf>
    <xf numFmtId="0" fontId="25" fillId="0" borderId="11" xfId="0" applyFont="1" applyFill="1" applyBorder="1" applyAlignment="1">
      <alignment horizontal="left" vertical="top" wrapText="1"/>
    </xf>
    <xf numFmtId="11" fontId="25" fillId="0" borderId="10" xfId="43" applyNumberFormat="1" applyFont="1" applyFill="1" applyBorder="1" applyAlignment="1" applyProtection="1">
      <alignment horizontal="left" vertical="top" wrapText="1"/>
      <protection hidden="1"/>
    </xf>
    <xf numFmtId="0" fontId="25" fillId="0" borderId="10" xfId="0" applyFont="1" applyFill="1" applyBorder="1" applyAlignment="1">
      <alignment horizontal="justify" vertical="top" wrapText="1"/>
    </xf>
    <xf numFmtId="0" fontId="25" fillId="24" borderId="10" xfId="0" applyFont="1" applyFill="1" applyBorder="1" applyAlignment="1">
      <alignment horizontal="justify" vertical="top" wrapText="1"/>
    </xf>
    <xf numFmtId="49" fontId="25" fillId="24" borderId="10" xfId="0" applyNumberFormat="1" applyFont="1" applyFill="1" applyBorder="1" applyAlignment="1">
      <alignment horizontal="center" vertical="top"/>
    </xf>
    <xf numFmtId="4" fontId="2" fillId="24" borderId="0" xfId="0" applyNumberFormat="1" applyFont="1" applyFill="1" applyAlignment="1">
      <alignment horizontal="center" vertical="top"/>
    </xf>
    <xf numFmtId="164" fontId="3" fillId="24" borderId="0" xfId="0" applyNumberFormat="1" applyFont="1" applyFill="1" applyBorder="1" applyAlignment="1">
      <alignment horizontal="right"/>
    </xf>
    <xf numFmtId="0" fontId="25" fillId="0" borderId="10" xfId="0" applyFont="1" applyFill="1" applyBorder="1" applyAlignment="1" applyProtection="1">
      <alignment horizontal="center" vertical="top" wrapText="1"/>
      <protection locked="0"/>
    </xf>
    <xf numFmtId="165" fontId="2" fillId="24" borderId="0" xfId="0" applyNumberFormat="1" applyFont="1" applyFill="1" applyAlignment="1">
      <alignment horizontal="center" vertical="top"/>
    </xf>
    <xf numFmtId="164" fontId="3" fillId="24" borderId="0" xfId="0" applyNumberFormat="1" applyFont="1" applyFill="1" applyBorder="1" applyAlignment="1">
      <alignment horizontal="right"/>
    </xf>
    <xf numFmtId="0" fontId="27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25" fillId="0" borderId="10" xfId="0" applyFont="1" applyFill="1" applyBorder="1" applyAlignment="1" applyProtection="1">
      <alignment horizontal="center" vertical="top" wrapText="1"/>
      <protection locked="0"/>
    </xf>
    <xf numFmtId="164" fontId="25" fillId="0" borderId="10" xfId="0" applyNumberFormat="1" applyFont="1" applyFill="1" applyBorder="1" applyAlignment="1">
      <alignment horizontal="center" vertical="top" wrapText="1"/>
    </xf>
  </cellXfs>
  <cellStyles count="47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6"/>
    <cellStyle name="Обычный 2 2 2" xfId="43"/>
    <cellStyle name="Обычный 3" xfId="44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 2" xfId="45"/>
    <cellStyle name="Связанная ячейка" xfId="39" builtinId="24" customBuiltin="1"/>
    <cellStyle name="Текст предупреждения" xfId="40" builtinId="11" customBuiltin="1"/>
    <cellStyle name="Финансовый 2" xfId="41"/>
    <cellStyle name="Хороший" xfId="42" builtinId="26" customBuiltin="1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358140</xdr:colOff>
      <xdr:row>0</xdr:row>
      <xdr:rowOff>0</xdr:rowOff>
    </xdr:from>
    <xdr:to>
      <xdr:col>6</xdr:col>
      <xdr:colOff>1009650</xdr:colOff>
      <xdr:row>9</xdr:row>
      <xdr:rowOff>211455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25540" y="0"/>
          <a:ext cx="2566035" cy="1640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риложение 8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УТВЕРЖДЕНО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решением Совета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муниципального образования</a:t>
          </a:r>
        </a:p>
        <a:p>
          <a:pPr marL="0" indent="0"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Туапсинский район</a:t>
          </a:r>
        </a:p>
        <a:p>
          <a:pPr marL="0" indent="0" algn="l" rtl="0">
            <a:defRPr sz="1000"/>
          </a:pPr>
          <a:r>
            <a:rPr lang="ru-RU" sz="1400" u="none">
              <a:effectLst/>
              <a:latin typeface="Times New Roman" pitchFamily="18" charset="0"/>
              <a:ea typeface="+mn-ea"/>
              <a:cs typeface="Times New Roman" pitchFamily="18" charset="0"/>
            </a:rPr>
            <a:t>от 22.12.2023 № 56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53"/>
  <sheetViews>
    <sheetView showGridLines="0" tabSelected="1" view="pageBreakPreview" zoomScaleNormal="90" zoomScaleSheetLayoutView="100" workbookViewId="0">
      <selection activeCell="L521" sqref="L521"/>
    </sheetView>
  </sheetViews>
  <sheetFormatPr defaultColWidth="9.109375" defaultRowHeight="17.399999999999999" x14ac:dyDescent="0.25"/>
  <cols>
    <col min="1" max="1" width="77.88671875" style="4" customWidth="1"/>
    <col min="2" max="2" width="7.5546875" style="7" customWidth="1"/>
    <col min="3" max="3" width="8.6640625" style="6" customWidth="1"/>
    <col min="4" max="4" width="7.109375" style="7" customWidth="1"/>
    <col min="5" max="5" width="7.44140625" style="7" customWidth="1"/>
    <col min="6" max="6" width="5.44140625" style="7" customWidth="1"/>
    <col min="7" max="7" width="15.33203125" style="8" customWidth="1"/>
    <col min="8" max="8" width="12.109375" style="1" bestFit="1" customWidth="1"/>
    <col min="9" max="9" width="5.5546875" style="1" customWidth="1"/>
    <col min="10" max="10" width="9.109375" style="1" customWidth="1"/>
    <col min="11" max="11" width="4.44140625" style="1" customWidth="1"/>
    <col min="12" max="12" width="9.6640625" style="1" customWidth="1"/>
    <col min="13" max="14" width="9.109375" style="1"/>
    <col min="15" max="15" width="16.109375" style="1" bestFit="1" customWidth="1"/>
    <col min="16" max="16384" width="9.109375" style="1"/>
  </cols>
  <sheetData>
    <row r="2" spans="1:15" ht="9.75" customHeight="1" x14ac:dyDescent="0.25"/>
    <row r="3" spans="1:15" ht="9.75" customHeight="1" x14ac:dyDescent="0.25"/>
    <row r="4" spans="1:15" ht="9.75" customHeight="1" x14ac:dyDescent="0.25"/>
    <row r="5" spans="1:15" ht="9.75" customHeight="1" x14ac:dyDescent="0.25"/>
    <row r="6" spans="1:15" ht="9.75" customHeight="1" x14ac:dyDescent="0.25"/>
    <row r="7" spans="1:15" ht="9.75" customHeight="1" x14ac:dyDescent="0.25"/>
    <row r="12" spans="1:15" ht="102" customHeight="1" x14ac:dyDescent="0.3">
      <c r="A12" s="59" t="s">
        <v>433</v>
      </c>
      <c r="B12" s="60"/>
      <c r="C12" s="60"/>
      <c r="D12" s="60"/>
      <c r="E12" s="60"/>
      <c r="F12" s="60"/>
      <c r="G12" s="60"/>
    </row>
    <row r="13" spans="1:15" ht="27.6" customHeight="1" x14ac:dyDescent="0.35">
      <c r="A13" s="24"/>
      <c r="B13" s="25"/>
      <c r="C13" s="26"/>
      <c r="D13" s="25"/>
      <c r="E13" s="25"/>
      <c r="F13" s="26"/>
      <c r="G13" s="27" t="s">
        <v>41</v>
      </c>
      <c r="K13" s="2"/>
    </row>
    <row r="14" spans="1:15" ht="24.75" customHeight="1" x14ac:dyDescent="0.25">
      <c r="A14" s="61" t="s">
        <v>14</v>
      </c>
      <c r="B14" s="61" t="s">
        <v>13</v>
      </c>
      <c r="C14" s="61"/>
      <c r="D14" s="61"/>
      <c r="E14" s="61"/>
      <c r="F14" s="61"/>
      <c r="G14" s="62" t="s">
        <v>47</v>
      </c>
      <c r="O14" s="22"/>
    </row>
    <row r="15" spans="1:15" x14ac:dyDescent="0.25">
      <c r="A15" s="61"/>
      <c r="B15" s="61" t="s">
        <v>11</v>
      </c>
      <c r="C15" s="61"/>
      <c r="D15" s="61"/>
      <c r="E15" s="61"/>
      <c r="F15" s="28" t="s">
        <v>12</v>
      </c>
      <c r="G15" s="62"/>
      <c r="L15" s="22"/>
    </row>
    <row r="16" spans="1:15" s="6" customFormat="1" x14ac:dyDescent="0.25">
      <c r="A16" s="56">
        <v>1</v>
      </c>
      <c r="B16" s="56">
        <v>2</v>
      </c>
      <c r="C16" s="56">
        <v>3</v>
      </c>
      <c r="D16" s="56">
        <v>4</v>
      </c>
      <c r="E16" s="56">
        <v>5</v>
      </c>
      <c r="F16" s="56">
        <v>6</v>
      </c>
      <c r="G16" s="29">
        <v>7</v>
      </c>
      <c r="J16" s="54"/>
      <c r="L16" s="57"/>
    </row>
    <row r="17" spans="1:12" x14ac:dyDescent="0.25">
      <c r="A17" s="33" t="s">
        <v>15</v>
      </c>
      <c r="B17" s="28"/>
      <c r="C17" s="56"/>
      <c r="D17" s="28"/>
      <c r="E17" s="28"/>
      <c r="F17" s="56"/>
      <c r="G17" s="20">
        <f>SUM(G18+G121+G147+G159+G200+G245+G277+G302+G323+G395+G460+G500+G525+G532+G545+G573+G577+G582+G608+G618+G627+G550+G385+G370)</f>
        <v>3739855.9999999991</v>
      </c>
      <c r="L17" s="22"/>
    </row>
    <row r="18" spans="1:12" s="2" customFormat="1" ht="31.2" x14ac:dyDescent="0.25">
      <c r="A18" s="34" t="s">
        <v>191</v>
      </c>
      <c r="B18" s="23" t="s">
        <v>0</v>
      </c>
      <c r="C18" s="23"/>
      <c r="D18" s="23"/>
      <c r="E18" s="23"/>
      <c r="F18" s="19"/>
      <c r="G18" s="20">
        <f>SUM(G19)</f>
        <v>2157476</v>
      </c>
    </row>
    <row r="19" spans="1:12" s="2" customFormat="1" ht="31.2" x14ac:dyDescent="0.25">
      <c r="A19" s="34" t="s">
        <v>192</v>
      </c>
      <c r="B19" s="23" t="s">
        <v>0</v>
      </c>
      <c r="C19" s="23" t="s">
        <v>71</v>
      </c>
      <c r="D19" s="23"/>
      <c r="E19" s="23"/>
      <c r="F19" s="19"/>
      <c r="G19" s="20">
        <f>SUM(G20+G29+G40+G60+G90+G49+G113+G116)</f>
        <v>2157476</v>
      </c>
    </row>
    <row r="20" spans="1:12" s="2" customFormat="1" ht="66" customHeight="1" x14ac:dyDescent="0.25">
      <c r="A20" s="34" t="s">
        <v>110</v>
      </c>
      <c r="B20" s="23" t="s">
        <v>0</v>
      </c>
      <c r="C20" s="23" t="s">
        <v>71</v>
      </c>
      <c r="D20" s="23" t="s">
        <v>0</v>
      </c>
      <c r="E20" s="23"/>
      <c r="F20" s="19"/>
      <c r="G20" s="20">
        <f>SUM(G21+G23+G27+G25)</f>
        <v>29583</v>
      </c>
    </row>
    <row r="21" spans="1:12" s="2" customFormat="1" ht="109.2" x14ac:dyDescent="0.25">
      <c r="A21" s="35" t="s">
        <v>409</v>
      </c>
      <c r="B21" s="18" t="s">
        <v>0</v>
      </c>
      <c r="C21" s="18" t="s">
        <v>71</v>
      </c>
      <c r="D21" s="18" t="s">
        <v>0</v>
      </c>
      <c r="E21" s="18" t="s">
        <v>410</v>
      </c>
      <c r="F21" s="19"/>
      <c r="G21" s="20">
        <f>SUM(G22)</f>
        <v>9800</v>
      </c>
    </row>
    <row r="22" spans="1:12" s="2" customFormat="1" ht="31.5" customHeight="1" x14ac:dyDescent="0.25">
      <c r="A22" s="35" t="s">
        <v>149</v>
      </c>
      <c r="B22" s="18" t="s">
        <v>0</v>
      </c>
      <c r="C22" s="18" t="s">
        <v>71</v>
      </c>
      <c r="D22" s="18" t="s">
        <v>0</v>
      </c>
      <c r="E22" s="18" t="s">
        <v>410</v>
      </c>
      <c r="F22" s="18" t="s">
        <v>138</v>
      </c>
      <c r="G22" s="20">
        <v>9800</v>
      </c>
    </row>
    <row r="23" spans="1:12" s="2" customFormat="1" ht="109.5" customHeight="1" x14ac:dyDescent="0.25">
      <c r="A23" s="35" t="s">
        <v>353</v>
      </c>
      <c r="B23" s="18" t="s">
        <v>0</v>
      </c>
      <c r="C23" s="18" t="s">
        <v>71</v>
      </c>
      <c r="D23" s="18" t="s">
        <v>0</v>
      </c>
      <c r="E23" s="18" t="s">
        <v>352</v>
      </c>
      <c r="F23" s="18"/>
      <c r="G23" s="20">
        <f>G24</f>
        <v>14283</v>
      </c>
    </row>
    <row r="24" spans="1:12" s="2" customFormat="1" ht="31.5" customHeight="1" x14ac:dyDescent="0.25">
      <c r="A24" s="35" t="s">
        <v>149</v>
      </c>
      <c r="B24" s="18" t="s">
        <v>0</v>
      </c>
      <c r="C24" s="18" t="s">
        <v>71</v>
      </c>
      <c r="D24" s="18" t="s">
        <v>0</v>
      </c>
      <c r="E24" s="18" t="s">
        <v>352</v>
      </c>
      <c r="F24" s="18" t="s">
        <v>138</v>
      </c>
      <c r="G24" s="20">
        <v>14283</v>
      </c>
    </row>
    <row r="25" spans="1:12" s="2" customFormat="1" ht="112.2" customHeight="1" x14ac:dyDescent="0.25">
      <c r="A25" s="35" t="s">
        <v>380</v>
      </c>
      <c r="B25" s="18" t="s">
        <v>0</v>
      </c>
      <c r="C25" s="18" t="s">
        <v>71</v>
      </c>
      <c r="D25" s="18" t="s">
        <v>0</v>
      </c>
      <c r="E25" s="18" t="s">
        <v>378</v>
      </c>
      <c r="F25" s="19"/>
      <c r="G25" s="20">
        <f>G26</f>
        <v>5500</v>
      </c>
    </row>
    <row r="26" spans="1:12" s="2" customFormat="1" ht="34.950000000000003" customHeight="1" x14ac:dyDescent="0.25">
      <c r="A26" s="35" t="s">
        <v>149</v>
      </c>
      <c r="B26" s="18" t="s">
        <v>0</v>
      </c>
      <c r="C26" s="18" t="s">
        <v>71</v>
      </c>
      <c r="D26" s="18" t="s">
        <v>0</v>
      </c>
      <c r="E26" s="18" t="s">
        <v>378</v>
      </c>
      <c r="F26" s="18" t="s">
        <v>138</v>
      </c>
      <c r="G26" s="20">
        <v>5500</v>
      </c>
    </row>
    <row r="27" spans="1:12" s="2" customFormat="1" ht="100.2" customHeight="1" x14ac:dyDescent="0.25">
      <c r="A27" s="35" t="s">
        <v>368</v>
      </c>
      <c r="B27" s="18" t="s">
        <v>0</v>
      </c>
      <c r="C27" s="21">
        <v>1</v>
      </c>
      <c r="D27" s="18" t="s">
        <v>0</v>
      </c>
      <c r="E27" s="19" t="s">
        <v>369</v>
      </c>
      <c r="F27" s="19"/>
      <c r="G27" s="20">
        <f>G28</f>
        <v>0</v>
      </c>
    </row>
    <row r="28" spans="1:12" s="2" customFormat="1" ht="34.950000000000003" customHeight="1" x14ac:dyDescent="0.25">
      <c r="A28" s="36" t="s">
        <v>149</v>
      </c>
      <c r="B28" s="18" t="s">
        <v>0</v>
      </c>
      <c r="C28" s="21">
        <v>1</v>
      </c>
      <c r="D28" s="18" t="s">
        <v>0</v>
      </c>
      <c r="E28" s="19" t="s">
        <v>369</v>
      </c>
      <c r="F28" s="19" t="s">
        <v>138</v>
      </c>
      <c r="G28" s="20"/>
    </row>
    <row r="29" spans="1:12" s="2" customFormat="1" ht="34.950000000000003" customHeight="1" x14ac:dyDescent="0.25">
      <c r="A29" s="37" t="s">
        <v>125</v>
      </c>
      <c r="B29" s="18" t="s">
        <v>0</v>
      </c>
      <c r="C29" s="18" t="s">
        <v>71</v>
      </c>
      <c r="D29" s="18" t="s">
        <v>1</v>
      </c>
      <c r="E29" s="18"/>
      <c r="F29" s="19"/>
      <c r="G29" s="20">
        <f>G30+G33+G35</f>
        <v>4454.2</v>
      </c>
    </row>
    <row r="30" spans="1:12" s="2" customFormat="1" ht="21.6" customHeight="1" x14ac:dyDescent="0.25">
      <c r="A30" s="37" t="s">
        <v>325</v>
      </c>
      <c r="B30" s="18" t="s">
        <v>0</v>
      </c>
      <c r="C30" s="18" t="s">
        <v>71</v>
      </c>
      <c r="D30" s="18" t="s">
        <v>1</v>
      </c>
      <c r="E30" s="18" t="s">
        <v>324</v>
      </c>
      <c r="F30" s="19"/>
      <c r="G30" s="20">
        <f>G31+G32</f>
        <v>0</v>
      </c>
    </row>
    <row r="31" spans="1:12" s="2" customFormat="1" ht="36.6" customHeight="1" x14ac:dyDescent="0.25">
      <c r="A31" s="37" t="s">
        <v>142</v>
      </c>
      <c r="B31" s="18" t="s">
        <v>0</v>
      </c>
      <c r="C31" s="18" t="s">
        <v>71</v>
      </c>
      <c r="D31" s="18" t="s">
        <v>1</v>
      </c>
      <c r="E31" s="18" t="s">
        <v>324</v>
      </c>
      <c r="F31" s="19" t="s">
        <v>21</v>
      </c>
      <c r="G31" s="20"/>
    </row>
    <row r="32" spans="1:12" s="2" customFormat="1" ht="33.6" customHeight="1" x14ac:dyDescent="0.25">
      <c r="A32" s="35" t="s">
        <v>149</v>
      </c>
      <c r="B32" s="18" t="s">
        <v>0</v>
      </c>
      <c r="C32" s="18" t="s">
        <v>71</v>
      </c>
      <c r="D32" s="18" t="s">
        <v>1</v>
      </c>
      <c r="E32" s="18" t="s">
        <v>324</v>
      </c>
      <c r="F32" s="19" t="s">
        <v>138</v>
      </c>
      <c r="G32" s="20"/>
    </row>
    <row r="33" spans="1:7" s="2" customFormat="1" ht="32.4" customHeight="1" x14ac:dyDescent="0.25">
      <c r="A33" s="37" t="s">
        <v>292</v>
      </c>
      <c r="B33" s="18" t="s">
        <v>0</v>
      </c>
      <c r="C33" s="18" t="s">
        <v>71</v>
      </c>
      <c r="D33" s="18" t="s">
        <v>1</v>
      </c>
      <c r="E33" s="18" t="s">
        <v>293</v>
      </c>
      <c r="F33" s="19"/>
      <c r="G33" s="20">
        <f>G34</f>
        <v>210</v>
      </c>
    </row>
    <row r="34" spans="1:7" s="2" customFormat="1" ht="31.2" x14ac:dyDescent="0.25">
      <c r="A34" s="35" t="s">
        <v>142</v>
      </c>
      <c r="B34" s="18" t="s">
        <v>0</v>
      </c>
      <c r="C34" s="18" t="s">
        <v>71</v>
      </c>
      <c r="D34" s="18" t="s">
        <v>1</v>
      </c>
      <c r="E34" s="18" t="s">
        <v>293</v>
      </c>
      <c r="F34" s="19" t="s">
        <v>21</v>
      </c>
      <c r="G34" s="20">
        <v>210</v>
      </c>
    </row>
    <row r="35" spans="1:7" s="2" customFormat="1" ht="129.6" customHeight="1" x14ac:dyDescent="0.25">
      <c r="A35" s="35" t="s">
        <v>270</v>
      </c>
      <c r="B35" s="18" t="s">
        <v>0</v>
      </c>
      <c r="C35" s="18" t="s">
        <v>71</v>
      </c>
      <c r="D35" s="18" t="s">
        <v>1</v>
      </c>
      <c r="E35" s="18" t="s">
        <v>169</v>
      </c>
      <c r="F35" s="19"/>
      <c r="G35" s="20">
        <f>SUM(G36:G39)</f>
        <v>4244.2</v>
      </c>
    </row>
    <row r="36" spans="1:7" s="2" customFormat="1" ht="49.95" customHeight="1" x14ac:dyDescent="0.25">
      <c r="A36" s="35" t="s">
        <v>140</v>
      </c>
      <c r="B36" s="18" t="s">
        <v>0</v>
      </c>
      <c r="C36" s="18" t="s">
        <v>71</v>
      </c>
      <c r="D36" s="18" t="s">
        <v>1</v>
      </c>
      <c r="E36" s="18" t="s">
        <v>169</v>
      </c>
      <c r="F36" s="19" t="s">
        <v>19</v>
      </c>
      <c r="G36" s="20">
        <v>62.7</v>
      </c>
    </row>
    <row r="37" spans="1:7" s="2" customFormat="1" ht="33.6" customHeight="1" x14ac:dyDescent="0.25">
      <c r="A37" s="35" t="s">
        <v>142</v>
      </c>
      <c r="B37" s="18" t="s">
        <v>0</v>
      </c>
      <c r="C37" s="18" t="s">
        <v>71</v>
      </c>
      <c r="D37" s="18" t="s">
        <v>1</v>
      </c>
      <c r="E37" s="18" t="s">
        <v>169</v>
      </c>
      <c r="F37" s="19" t="s">
        <v>21</v>
      </c>
      <c r="G37" s="20">
        <v>70</v>
      </c>
    </row>
    <row r="38" spans="1:7" s="2" customFormat="1" ht="21" customHeight="1" x14ac:dyDescent="0.25">
      <c r="A38" s="35" t="s">
        <v>135</v>
      </c>
      <c r="B38" s="18" t="s">
        <v>0</v>
      </c>
      <c r="C38" s="18" t="s">
        <v>71</v>
      </c>
      <c r="D38" s="18" t="s">
        <v>1</v>
      </c>
      <c r="E38" s="18" t="s">
        <v>169</v>
      </c>
      <c r="F38" s="19" t="s">
        <v>136</v>
      </c>
      <c r="G38" s="20">
        <v>2359.1999999999998</v>
      </c>
    </row>
    <row r="39" spans="1:7" s="2" customFormat="1" ht="33.6" customHeight="1" x14ac:dyDescent="0.25">
      <c r="A39" s="35" t="s">
        <v>149</v>
      </c>
      <c r="B39" s="18" t="s">
        <v>0</v>
      </c>
      <c r="C39" s="18" t="s">
        <v>71</v>
      </c>
      <c r="D39" s="18" t="s">
        <v>1</v>
      </c>
      <c r="E39" s="18" t="s">
        <v>169</v>
      </c>
      <c r="F39" s="19" t="s">
        <v>138</v>
      </c>
      <c r="G39" s="20">
        <v>1752.3</v>
      </c>
    </row>
    <row r="40" spans="1:7" s="2" customFormat="1" ht="47.4" customHeight="1" x14ac:dyDescent="0.25">
      <c r="A40" s="34" t="s">
        <v>126</v>
      </c>
      <c r="B40" s="23" t="s">
        <v>0</v>
      </c>
      <c r="C40" s="23" t="s">
        <v>71</v>
      </c>
      <c r="D40" s="23" t="s">
        <v>2</v>
      </c>
      <c r="E40" s="23"/>
      <c r="F40" s="19"/>
      <c r="G40" s="20">
        <f>SUM(G41+G45)</f>
        <v>2150.8000000000002</v>
      </c>
    </row>
    <row r="41" spans="1:7" s="2" customFormat="1" ht="37.200000000000003" customHeight="1" x14ac:dyDescent="0.25">
      <c r="A41" s="34" t="s">
        <v>316</v>
      </c>
      <c r="B41" s="23" t="s">
        <v>0</v>
      </c>
      <c r="C41" s="23" t="s">
        <v>71</v>
      </c>
      <c r="D41" s="23" t="s">
        <v>2</v>
      </c>
      <c r="E41" s="23" t="s">
        <v>127</v>
      </c>
      <c r="F41" s="19"/>
      <c r="G41" s="20">
        <f>SUM(G42:G44)</f>
        <v>2150.8000000000002</v>
      </c>
    </row>
    <row r="42" spans="1:7" s="2" customFormat="1" ht="48.6" customHeight="1" x14ac:dyDescent="0.25">
      <c r="A42" s="35" t="s">
        <v>140</v>
      </c>
      <c r="B42" s="23" t="s">
        <v>0</v>
      </c>
      <c r="C42" s="23" t="s">
        <v>71</v>
      </c>
      <c r="D42" s="23" t="s">
        <v>2</v>
      </c>
      <c r="E42" s="23" t="s">
        <v>127</v>
      </c>
      <c r="F42" s="19" t="s">
        <v>19</v>
      </c>
      <c r="G42" s="20"/>
    </row>
    <row r="43" spans="1:7" s="2" customFormat="1" ht="31.2" x14ac:dyDescent="0.25">
      <c r="A43" s="35" t="s">
        <v>142</v>
      </c>
      <c r="B43" s="23" t="s">
        <v>0</v>
      </c>
      <c r="C43" s="23" t="s">
        <v>71</v>
      </c>
      <c r="D43" s="23" t="s">
        <v>2</v>
      </c>
      <c r="E43" s="23" t="s">
        <v>127</v>
      </c>
      <c r="F43" s="19" t="s">
        <v>21</v>
      </c>
      <c r="G43" s="20"/>
    </row>
    <row r="44" spans="1:7" s="2" customFormat="1" ht="36" customHeight="1" x14ac:dyDescent="0.25">
      <c r="A44" s="35" t="s">
        <v>149</v>
      </c>
      <c r="B44" s="23" t="s">
        <v>0</v>
      </c>
      <c r="C44" s="23" t="s">
        <v>71</v>
      </c>
      <c r="D44" s="23" t="s">
        <v>2</v>
      </c>
      <c r="E44" s="23" t="s">
        <v>127</v>
      </c>
      <c r="F44" s="19" t="s">
        <v>138</v>
      </c>
      <c r="G44" s="20">
        <v>2150.8000000000002</v>
      </c>
    </row>
    <row r="45" spans="1:7" s="2" customFormat="1" ht="67.2" customHeight="1" x14ac:dyDescent="0.25">
      <c r="A45" s="35" t="s">
        <v>168</v>
      </c>
      <c r="B45" s="23" t="s">
        <v>0</v>
      </c>
      <c r="C45" s="23" t="s">
        <v>71</v>
      </c>
      <c r="D45" s="23" t="s">
        <v>2</v>
      </c>
      <c r="E45" s="23" t="s">
        <v>167</v>
      </c>
      <c r="F45" s="19"/>
      <c r="G45" s="20">
        <f>G46+G48+G47</f>
        <v>0</v>
      </c>
    </row>
    <row r="46" spans="1:7" s="2" customFormat="1" ht="50.4" customHeight="1" x14ac:dyDescent="0.25">
      <c r="A46" s="35" t="s">
        <v>140</v>
      </c>
      <c r="B46" s="23" t="s">
        <v>0</v>
      </c>
      <c r="C46" s="23" t="s">
        <v>71</v>
      </c>
      <c r="D46" s="23" t="s">
        <v>2</v>
      </c>
      <c r="E46" s="23" t="s">
        <v>167</v>
      </c>
      <c r="F46" s="19" t="s">
        <v>19</v>
      </c>
      <c r="G46" s="20"/>
    </row>
    <row r="47" spans="1:7" s="2" customFormat="1" ht="31.95" customHeight="1" x14ac:dyDescent="0.25">
      <c r="A47" s="35" t="s">
        <v>142</v>
      </c>
      <c r="B47" s="23" t="s">
        <v>0</v>
      </c>
      <c r="C47" s="23" t="s">
        <v>71</v>
      </c>
      <c r="D47" s="23" t="s">
        <v>2</v>
      </c>
      <c r="E47" s="23" t="s">
        <v>167</v>
      </c>
      <c r="F47" s="19" t="s">
        <v>21</v>
      </c>
      <c r="G47" s="20"/>
    </row>
    <row r="48" spans="1:7" s="2" customFormat="1" ht="30.6" customHeight="1" x14ac:dyDescent="0.25">
      <c r="A48" s="35" t="s">
        <v>149</v>
      </c>
      <c r="B48" s="23" t="s">
        <v>0</v>
      </c>
      <c r="C48" s="23" t="s">
        <v>71</v>
      </c>
      <c r="D48" s="23" t="s">
        <v>2</v>
      </c>
      <c r="E48" s="23" t="s">
        <v>167</v>
      </c>
      <c r="F48" s="19" t="s">
        <v>138</v>
      </c>
      <c r="G48" s="20"/>
    </row>
    <row r="49" spans="1:7" s="2" customFormat="1" ht="68.400000000000006" customHeight="1" x14ac:dyDescent="0.25">
      <c r="A49" s="34" t="s">
        <v>105</v>
      </c>
      <c r="B49" s="23" t="s">
        <v>0</v>
      </c>
      <c r="C49" s="23" t="s">
        <v>71</v>
      </c>
      <c r="D49" s="23" t="s">
        <v>3</v>
      </c>
      <c r="E49" s="23"/>
      <c r="F49" s="19"/>
      <c r="G49" s="20">
        <f>G50+G57+G54</f>
        <v>4709.3</v>
      </c>
    </row>
    <row r="50" spans="1:7" s="2" customFormat="1" ht="33" customHeight="1" x14ac:dyDescent="0.25">
      <c r="A50" s="34" t="s">
        <v>177</v>
      </c>
      <c r="B50" s="23" t="s">
        <v>0</v>
      </c>
      <c r="C50" s="23" t="s">
        <v>71</v>
      </c>
      <c r="D50" s="23" t="s">
        <v>3</v>
      </c>
      <c r="E50" s="23" t="s">
        <v>115</v>
      </c>
      <c r="F50" s="19"/>
      <c r="G50" s="20">
        <f>SUM(G51:G53)</f>
        <v>3168</v>
      </c>
    </row>
    <row r="51" spans="1:7" s="2" customFormat="1" ht="55.95" customHeight="1" x14ac:dyDescent="0.25">
      <c r="A51" s="35" t="s">
        <v>140</v>
      </c>
      <c r="B51" s="23" t="s">
        <v>0</v>
      </c>
      <c r="C51" s="23" t="s">
        <v>71</v>
      </c>
      <c r="D51" s="23" t="s">
        <v>3</v>
      </c>
      <c r="E51" s="23" t="s">
        <v>115</v>
      </c>
      <c r="F51" s="19" t="s">
        <v>19</v>
      </c>
      <c r="G51" s="20">
        <v>0</v>
      </c>
    </row>
    <row r="52" spans="1:7" s="2" customFormat="1" ht="34.950000000000003" customHeight="1" x14ac:dyDescent="0.25">
      <c r="A52" s="35" t="s">
        <v>134</v>
      </c>
      <c r="B52" s="23" t="s">
        <v>0</v>
      </c>
      <c r="C52" s="23" t="s">
        <v>71</v>
      </c>
      <c r="D52" s="23" t="s">
        <v>3</v>
      </c>
      <c r="E52" s="23" t="s">
        <v>115</v>
      </c>
      <c r="F52" s="19" t="s">
        <v>21</v>
      </c>
      <c r="G52" s="20">
        <v>0</v>
      </c>
    </row>
    <row r="53" spans="1:7" s="2" customFormat="1" ht="36.6" customHeight="1" x14ac:dyDescent="0.25">
      <c r="A53" s="36" t="s">
        <v>149</v>
      </c>
      <c r="B53" s="23" t="s">
        <v>0</v>
      </c>
      <c r="C53" s="23" t="s">
        <v>71</v>
      </c>
      <c r="D53" s="23" t="s">
        <v>3</v>
      </c>
      <c r="E53" s="23" t="s">
        <v>115</v>
      </c>
      <c r="F53" s="19" t="s">
        <v>138</v>
      </c>
      <c r="G53" s="20">
        <v>3168</v>
      </c>
    </row>
    <row r="54" spans="1:7" s="2" customFormat="1" ht="58.95" customHeight="1" x14ac:dyDescent="0.25">
      <c r="A54" s="38" t="s">
        <v>179</v>
      </c>
      <c r="B54" s="23" t="s">
        <v>0</v>
      </c>
      <c r="C54" s="23" t="s">
        <v>71</v>
      </c>
      <c r="D54" s="23" t="s">
        <v>3</v>
      </c>
      <c r="E54" s="23" t="s">
        <v>178</v>
      </c>
      <c r="F54" s="19"/>
      <c r="G54" s="20">
        <f>G55+G56</f>
        <v>1.4155343563970746E-15</v>
      </c>
    </row>
    <row r="55" spans="1:7" s="2" customFormat="1" ht="52.2" customHeight="1" x14ac:dyDescent="0.25">
      <c r="A55" s="35" t="s">
        <v>140</v>
      </c>
      <c r="B55" s="23" t="s">
        <v>0</v>
      </c>
      <c r="C55" s="23" t="s">
        <v>71</v>
      </c>
      <c r="D55" s="23" t="s">
        <v>3</v>
      </c>
      <c r="E55" s="23" t="s">
        <v>178</v>
      </c>
      <c r="F55" s="19" t="s">
        <v>19</v>
      </c>
      <c r="G55" s="20">
        <f>20.1-20-0.1</f>
        <v>1.4155343563970746E-15</v>
      </c>
    </row>
    <row r="56" spans="1:7" ht="42.6" customHeight="1" x14ac:dyDescent="0.25">
      <c r="A56" s="36" t="s">
        <v>149</v>
      </c>
      <c r="B56" s="23" t="s">
        <v>0</v>
      </c>
      <c r="C56" s="23" t="s">
        <v>71</v>
      </c>
      <c r="D56" s="23" t="s">
        <v>3</v>
      </c>
      <c r="E56" s="23" t="s">
        <v>178</v>
      </c>
      <c r="F56" s="19" t="s">
        <v>138</v>
      </c>
      <c r="G56" s="20"/>
    </row>
    <row r="57" spans="1:7" ht="110.4" customHeight="1" x14ac:dyDescent="0.25">
      <c r="A57" s="39" t="s">
        <v>269</v>
      </c>
      <c r="B57" s="23" t="s">
        <v>0</v>
      </c>
      <c r="C57" s="23" t="s">
        <v>71</v>
      </c>
      <c r="D57" s="23" t="s">
        <v>3</v>
      </c>
      <c r="E57" s="23" t="s">
        <v>106</v>
      </c>
      <c r="F57" s="19"/>
      <c r="G57" s="20">
        <f>SUM(G58:G59)</f>
        <v>1541.3000000000002</v>
      </c>
    </row>
    <row r="58" spans="1:7" ht="63" customHeight="1" x14ac:dyDescent="0.25">
      <c r="A58" s="35" t="s">
        <v>140</v>
      </c>
      <c r="B58" s="23" t="s">
        <v>0</v>
      </c>
      <c r="C58" s="23" t="s">
        <v>71</v>
      </c>
      <c r="D58" s="23" t="s">
        <v>3</v>
      </c>
      <c r="E58" s="23" t="s">
        <v>106</v>
      </c>
      <c r="F58" s="19" t="s">
        <v>19</v>
      </c>
      <c r="G58" s="20">
        <v>22.7</v>
      </c>
    </row>
    <row r="59" spans="1:7" ht="46.95" customHeight="1" x14ac:dyDescent="0.25">
      <c r="A59" s="35" t="s">
        <v>137</v>
      </c>
      <c r="B59" s="23" t="s">
        <v>0</v>
      </c>
      <c r="C59" s="23" t="s">
        <v>71</v>
      </c>
      <c r="D59" s="23" t="s">
        <v>3</v>
      </c>
      <c r="E59" s="23" t="s">
        <v>106</v>
      </c>
      <c r="F59" s="19" t="s">
        <v>138</v>
      </c>
      <c r="G59" s="20">
        <f>456.6+1029.8+32.2</f>
        <v>1518.6000000000001</v>
      </c>
    </row>
    <row r="60" spans="1:7" ht="63.6" customHeight="1" x14ac:dyDescent="0.25">
      <c r="A60" s="34" t="s">
        <v>107</v>
      </c>
      <c r="B60" s="23" t="s">
        <v>0</v>
      </c>
      <c r="C60" s="23" t="s">
        <v>71</v>
      </c>
      <c r="D60" s="23" t="s">
        <v>4</v>
      </c>
      <c r="E60" s="23"/>
      <c r="F60" s="19"/>
      <c r="G60" s="20">
        <f>SUM(G65+G83+G87+G61+G79+G77+G81+G75+G71+G73)</f>
        <v>1957511.8</v>
      </c>
    </row>
    <row r="61" spans="1:7" ht="23.4" customHeight="1" x14ac:dyDescent="0.25">
      <c r="A61" s="34" t="s">
        <v>132</v>
      </c>
      <c r="B61" s="23" t="s">
        <v>0</v>
      </c>
      <c r="C61" s="23" t="s">
        <v>71</v>
      </c>
      <c r="D61" s="23" t="s">
        <v>4</v>
      </c>
      <c r="E61" s="23" t="s">
        <v>50</v>
      </c>
      <c r="F61" s="19"/>
      <c r="G61" s="20">
        <f>SUM(G62:G64)</f>
        <v>6561.9</v>
      </c>
    </row>
    <row r="62" spans="1:7" ht="48.6" customHeight="1" x14ac:dyDescent="0.25">
      <c r="A62" s="35" t="s">
        <v>18</v>
      </c>
      <c r="B62" s="23" t="s">
        <v>0</v>
      </c>
      <c r="C62" s="23" t="s">
        <v>71</v>
      </c>
      <c r="D62" s="23" t="s">
        <v>4</v>
      </c>
      <c r="E62" s="23" t="s">
        <v>50</v>
      </c>
      <c r="F62" s="19" t="s">
        <v>19</v>
      </c>
      <c r="G62" s="20">
        <v>6557.9</v>
      </c>
    </row>
    <row r="63" spans="1:7" s="2" customFormat="1" ht="36.6" customHeight="1" x14ac:dyDescent="0.25">
      <c r="A63" s="35" t="s">
        <v>142</v>
      </c>
      <c r="B63" s="23" t="s">
        <v>0</v>
      </c>
      <c r="C63" s="23" t="s">
        <v>71</v>
      </c>
      <c r="D63" s="23" t="s">
        <v>4</v>
      </c>
      <c r="E63" s="23" t="s">
        <v>50</v>
      </c>
      <c r="F63" s="19" t="s">
        <v>21</v>
      </c>
      <c r="G63" s="20">
        <v>3</v>
      </c>
    </row>
    <row r="64" spans="1:7" s="2" customFormat="1" ht="21" customHeight="1" x14ac:dyDescent="0.25">
      <c r="A64" s="35" t="s">
        <v>23</v>
      </c>
      <c r="B64" s="23" t="s">
        <v>0</v>
      </c>
      <c r="C64" s="23" t="s">
        <v>71</v>
      </c>
      <c r="D64" s="23" t="s">
        <v>4</v>
      </c>
      <c r="E64" s="23" t="s">
        <v>50</v>
      </c>
      <c r="F64" s="19" t="s">
        <v>24</v>
      </c>
      <c r="G64" s="20">
        <v>1</v>
      </c>
    </row>
    <row r="65" spans="1:7" s="2" customFormat="1" ht="48" customHeight="1" x14ac:dyDescent="0.25">
      <c r="A65" s="34" t="s">
        <v>109</v>
      </c>
      <c r="B65" s="23" t="s">
        <v>0</v>
      </c>
      <c r="C65" s="23" t="s">
        <v>71</v>
      </c>
      <c r="D65" s="23" t="s">
        <v>4</v>
      </c>
      <c r="E65" s="23" t="s">
        <v>64</v>
      </c>
      <c r="F65" s="19"/>
      <c r="G65" s="20">
        <f>SUM(G66:G70)</f>
        <v>596113.79999999993</v>
      </c>
    </row>
    <row r="66" spans="1:7" s="2" customFormat="1" ht="31.2" x14ac:dyDescent="0.25">
      <c r="A66" s="35" t="s">
        <v>18</v>
      </c>
      <c r="B66" s="23" t="s">
        <v>0</v>
      </c>
      <c r="C66" s="23" t="s">
        <v>71</v>
      </c>
      <c r="D66" s="23" t="s">
        <v>4</v>
      </c>
      <c r="E66" s="23" t="s">
        <v>64</v>
      </c>
      <c r="F66" s="19" t="s">
        <v>19</v>
      </c>
      <c r="G66" s="20">
        <v>61534.7</v>
      </c>
    </row>
    <row r="67" spans="1:7" s="2" customFormat="1" ht="38.4" customHeight="1" x14ac:dyDescent="0.25">
      <c r="A67" s="35" t="s">
        <v>142</v>
      </c>
      <c r="B67" s="23" t="s">
        <v>0</v>
      </c>
      <c r="C67" s="23" t="s">
        <v>71</v>
      </c>
      <c r="D67" s="23" t="s">
        <v>4</v>
      </c>
      <c r="E67" s="23" t="s">
        <v>64</v>
      </c>
      <c r="F67" s="19" t="s">
        <v>21</v>
      </c>
      <c r="G67" s="20">
        <v>12169.9</v>
      </c>
    </row>
    <row r="68" spans="1:7" s="2" customFormat="1" ht="26.4" customHeight="1" x14ac:dyDescent="0.25">
      <c r="A68" s="35" t="s">
        <v>144</v>
      </c>
      <c r="B68" s="23" t="s">
        <v>0</v>
      </c>
      <c r="C68" s="23" t="s">
        <v>71</v>
      </c>
      <c r="D68" s="23" t="s">
        <v>4</v>
      </c>
      <c r="E68" s="23" t="s">
        <v>64</v>
      </c>
      <c r="F68" s="19" t="s">
        <v>136</v>
      </c>
      <c r="G68" s="20"/>
    </row>
    <row r="69" spans="1:7" s="2" customFormat="1" ht="31.2" x14ac:dyDescent="0.25">
      <c r="A69" s="35" t="s">
        <v>149</v>
      </c>
      <c r="B69" s="23" t="s">
        <v>0</v>
      </c>
      <c r="C69" s="23" t="s">
        <v>71</v>
      </c>
      <c r="D69" s="23" t="s">
        <v>4</v>
      </c>
      <c r="E69" s="23" t="s">
        <v>64</v>
      </c>
      <c r="F69" s="19" t="s">
        <v>138</v>
      </c>
      <c r="G69" s="20">
        <f>266330.7+184624.3+71377.6</f>
        <v>522332.6</v>
      </c>
    </row>
    <row r="70" spans="1:7" s="2" customFormat="1" ht="26.4" customHeight="1" x14ac:dyDescent="0.25">
      <c r="A70" s="35" t="s">
        <v>23</v>
      </c>
      <c r="B70" s="23" t="s">
        <v>0</v>
      </c>
      <c r="C70" s="23" t="s">
        <v>71</v>
      </c>
      <c r="D70" s="23" t="s">
        <v>4</v>
      </c>
      <c r="E70" s="23" t="s">
        <v>64</v>
      </c>
      <c r="F70" s="19" t="s">
        <v>24</v>
      </c>
      <c r="G70" s="20">
        <v>76.599999999999994</v>
      </c>
    </row>
    <row r="71" spans="1:7" ht="37.950000000000003" customHeight="1" x14ac:dyDescent="0.25">
      <c r="A71" s="35" t="s">
        <v>359</v>
      </c>
      <c r="B71" s="23" t="s">
        <v>0</v>
      </c>
      <c r="C71" s="23" t="s">
        <v>71</v>
      </c>
      <c r="D71" s="23" t="s">
        <v>4</v>
      </c>
      <c r="E71" s="23" t="s">
        <v>358</v>
      </c>
      <c r="F71" s="19"/>
      <c r="G71" s="20">
        <f>G72</f>
        <v>26218.6</v>
      </c>
    </row>
    <row r="72" spans="1:7" ht="31.2" x14ac:dyDescent="0.25">
      <c r="A72" s="35" t="s">
        <v>149</v>
      </c>
      <c r="B72" s="23" t="s">
        <v>0</v>
      </c>
      <c r="C72" s="23" t="s">
        <v>71</v>
      </c>
      <c r="D72" s="23" t="s">
        <v>4</v>
      </c>
      <c r="E72" s="23" t="s">
        <v>358</v>
      </c>
      <c r="F72" s="19" t="s">
        <v>138</v>
      </c>
      <c r="G72" s="20">
        <v>26218.6</v>
      </c>
    </row>
    <row r="73" spans="1:7" ht="20.399999999999999" customHeight="1" x14ac:dyDescent="0.25">
      <c r="A73" s="35" t="s">
        <v>394</v>
      </c>
      <c r="B73" s="23" t="s">
        <v>0</v>
      </c>
      <c r="C73" s="23" t="s">
        <v>71</v>
      </c>
      <c r="D73" s="23" t="s">
        <v>4</v>
      </c>
      <c r="E73" s="23" t="s">
        <v>268</v>
      </c>
      <c r="F73" s="19"/>
      <c r="G73" s="20">
        <f>G74</f>
        <v>2812.3</v>
      </c>
    </row>
    <row r="74" spans="1:7" ht="31.2" x14ac:dyDescent="0.25">
      <c r="A74" s="35" t="s">
        <v>149</v>
      </c>
      <c r="B74" s="23" t="s">
        <v>0</v>
      </c>
      <c r="C74" s="23" t="s">
        <v>71</v>
      </c>
      <c r="D74" s="23" t="s">
        <v>4</v>
      </c>
      <c r="E74" s="23" t="s">
        <v>268</v>
      </c>
      <c r="F74" s="19" t="s">
        <v>138</v>
      </c>
      <c r="G74" s="20">
        <f>2428.8+383.5</f>
        <v>2812.3</v>
      </c>
    </row>
    <row r="75" spans="1:7" ht="25.95" customHeight="1" x14ac:dyDescent="0.25">
      <c r="A75" s="35" t="s">
        <v>335</v>
      </c>
      <c r="B75" s="18" t="s">
        <v>0</v>
      </c>
      <c r="C75" s="30">
        <v>1</v>
      </c>
      <c r="D75" s="18" t="s">
        <v>4</v>
      </c>
      <c r="E75" s="18" t="s">
        <v>336</v>
      </c>
      <c r="F75" s="18"/>
      <c r="G75" s="20">
        <f>SUM(G76)</f>
        <v>24</v>
      </c>
    </row>
    <row r="76" spans="1:7" ht="35.4" customHeight="1" x14ac:dyDescent="0.25">
      <c r="A76" s="35" t="s">
        <v>142</v>
      </c>
      <c r="B76" s="18" t="s">
        <v>0</v>
      </c>
      <c r="C76" s="30">
        <v>1</v>
      </c>
      <c r="D76" s="18" t="s">
        <v>4</v>
      </c>
      <c r="E76" s="18" t="s">
        <v>336</v>
      </c>
      <c r="F76" s="18" t="s">
        <v>21</v>
      </c>
      <c r="G76" s="20">
        <v>24</v>
      </c>
    </row>
    <row r="77" spans="1:7" ht="22.2" customHeight="1" x14ac:dyDescent="0.25">
      <c r="A77" s="35" t="s">
        <v>341</v>
      </c>
      <c r="B77" s="18" t="s">
        <v>0</v>
      </c>
      <c r="C77" s="18" t="s">
        <v>71</v>
      </c>
      <c r="D77" s="18" t="s">
        <v>4</v>
      </c>
      <c r="E77" s="18" t="s">
        <v>342</v>
      </c>
      <c r="F77" s="19"/>
      <c r="G77" s="20">
        <f>SUM(G78)</f>
        <v>21.5</v>
      </c>
    </row>
    <row r="78" spans="1:7" ht="32.4" customHeight="1" x14ac:dyDescent="0.25">
      <c r="A78" s="35" t="s">
        <v>142</v>
      </c>
      <c r="B78" s="18" t="s">
        <v>0</v>
      </c>
      <c r="C78" s="18" t="s">
        <v>71</v>
      </c>
      <c r="D78" s="18" t="s">
        <v>4</v>
      </c>
      <c r="E78" s="18" t="s">
        <v>342</v>
      </c>
      <c r="F78" s="19" t="s">
        <v>21</v>
      </c>
      <c r="G78" s="20">
        <v>21.5</v>
      </c>
    </row>
    <row r="79" spans="1:7" ht="22.95" customHeight="1" x14ac:dyDescent="0.25">
      <c r="A79" s="35" t="s">
        <v>304</v>
      </c>
      <c r="B79" s="19" t="s">
        <v>0</v>
      </c>
      <c r="C79" s="21">
        <v>1</v>
      </c>
      <c r="D79" s="19" t="s">
        <v>4</v>
      </c>
      <c r="E79" s="18" t="s">
        <v>305</v>
      </c>
      <c r="F79" s="19"/>
      <c r="G79" s="20">
        <f>G80</f>
        <v>0</v>
      </c>
    </row>
    <row r="80" spans="1:7" ht="32.4" customHeight="1" x14ac:dyDescent="0.25">
      <c r="A80" s="35" t="s">
        <v>18</v>
      </c>
      <c r="B80" s="19" t="s">
        <v>0</v>
      </c>
      <c r="C80" s="21">
        <v>1</v>
      </c>
      <c r="D80" s="19" t="s">
        <v>4</v>
      </c>
      <c r="E80" s="18" t="s">
        <v>305</v>
      </c>
      <c r="F80" s="19" t="s">
        <v>19</v>
      </c>
      <c r="G80" s="20"/>
    </row>
    <row r="81" spans="1:7" ht="117" customHeight="1" x14ac:dyDescent="0.25">
      <c r="A81" s="36" t="s">
        <v>355</v>
      </c>
      <c r="B81" s="23" t="s">
        <v>0</v>
      </c>
      <c r="C81" s="23" t="s">
        <v>71</v>
      </c>
      <c r="D81" s="23" t="s">
        <v>4</v>
      </c>
      <c r="E81" s="19" t="s">
        <v>354</v>
      </c>
      <c r="F81" s="19"/>
      <c r="G81" s="20">
        <f>G82</f>
        <v>50465.5</v>
      </c>
    </row>
    <row r="82" spans="1:7" ht="31.2" customHeight="1" x14ac:dyDescent="0.25">
      <c r="A82" s="36" t="s">
        <v>149</v>
      </c>
      <c r="B82" s="23" t="s">
        <v>0</v>
      </c>
      <c r="C82" s="23" t="s">
        <v>71</v>
      </c>
      <c r="D82" s="23" t="s">
        <v>4</v>
      </c>
      <c r="E82" s="19" t="s">
        <v>354</v>
      </c>
      <c r="F82" s="19" t="s">
        <v>138</v>
      </c>
      <c r="G82" s="20">
        <f>48564.6+1900.9</f>
        <v>50465.5</v>
      </c>
    </row>
    <row r="83" spans="1:7" ht="67.2" customHeight="1" x14ac:dyDescent="0.25">
      <c r="A83" s="34" t="s">
        <v>271</v>
      </c>
      <c r="B83" s="23" t="s">
        <v>0</v>
      </c>
      <c r="C83" s="23" t="s">
        <v>71</v>
      </c>
      <c r="D83" s="23" t="s">
        <v>4</v>
      </c>
      <c r="E83" s="23" t="s">
        <v>116</v>
      </c>
      <c r="F83" s="19"/>
      <c r="G83" s="20">
        <f>SUM(G84:G86)</f>
        <v>16045.4</v>
      </c>
    </row>
    <row r="84" spans="1:7" ht="33.75" customHeight="1" x14ac:dyDescent="0.25">
      <c r="A84" s="35" t="s">
        <v>18</v>
      </c>
      <c r="B84" s="23" t="s">
        <v>0</v>
      </c>
      <c r="C84" s="23" t="s">
        <v>71</v>
      </c>
      <c r="D84" s="23" t="s">
        <v>4</v>
      </c>
      <c r="E84" s="23" t="s">
        <v>116</v>
      </c>
      <c r="F84" s="19" t="s">
        <v>19</v>
      </c>
      <c r="G84" s="20">
        <v>78.3</v>
      </c>
    </row>
    <row r="85" spans="1:7" ht="34.950000000000003" customHeight="1" x14ac:dyDescent="0.25">
      <c r="A85" s="35" t="s">
        <v>134</v>
      </c>
      <c r="B85" s="23" t="s">
        <v>0</v>
      </c>
      <c r="C85" s="23" t="s">
        <v>71</v>
      </c>
      <c r="D85" s="23" t="s">
        <v>4</v>
      </c>
      <c r="E85" s="23" t="s">
        <v>116</v>
      </c>
      <c r="F85" s="19" t="s">
        <v>21</v>
      </c>
      <c r="G85" s="20">
        <v>158.80000000000001</v>
      </c>
    </row>
    <row r="86" spans="1:7" ht="20.399999999999999" customHeight="1" x14ac:dyDescent="0.25">
      <c r="A86" s="35" t="s">
        <v>135</v>
      </c>
      <c r="B86" s="23" t="s">
        <v>0</v>
      </c>
      <c r="C86" s="23" t="s">
        <v>71</v>
      </c>
      <c r="D86" s="23" t="s">
        <v>4</v>
      </c>
      <c r="E86" s="23" t="s">
        <v>116</v>
      </c>
      <c r="F86" s="19" t="s">
        <v>136</v>
      </c>
      <c r="G86" s="20">
        <v>15808.3</v>
      </c>
    </row>
    <row r="87" spans="1:7" ht="62.4" x14ac:dyDescent="0.25">
      <c r="A87" s="34" t="s">
        <v>272</v>
      </c>
      <c r="B87" s="23" t="s">
        <v>0</v>
      </c>
      <c r="C87" s="23" t="s">
        <v>71</v>
      </c>
      <c r="D87" s="23" t="s">
        <v>4</v>
      </c>
      <c r="E87" s="23" t="s">
        <v>108</v>
      </c>
      <c r="F87" s="19"/>
      <c r="G87" s="20">
        <f>SUM(G88:G89)</f>
        <v>1259248.8</v>
      </c>
    </row>
    <row r="88" spans="1:7" ht="51" customHeight="1" x14ac:dyDescent="0.25">
      <c r="A88" s="35" t="s">
        <v>140</v>
      </c>
      <c r="B88" s="23" t="s">
        <v>0</v>
      </c>
      <c r="C88" s="23" t="s">
        <v>71</v>
      </c>
      <c r="D88" s="23" t="s">
        <v>4</v>
      </c>
      <c r="E88" s="23" t="s">
        <v>108</v>
      </c>
      <c r="F88" s="19" t="s">
        <v>19</v>
      </c>
      <c r="G88" s="20">
        <f>18162.6+446.9</f>
        <v>18609.5</v>
      </c>
    </row>
    <row r="89" spans="1:7" ht="34.950000000000003" customHeight="1" x14ac:dyDescent="0.25">
      <c r="A89" s="35" t="s">
        <v>137</v>
      </c>
      <c r="B89" s="23" t="s">
        <v>0</v>
      </c>
      <c r="C89" s="23" t="s">
        <v>71</v>
      </c>
      <c r="D89" s="23" t="s">
        <v>4</v>
      </c>
      <c r="E89" s="23" t="s">
        <v>108</v>
      </c>
      <c r="F89" s="19" t="s">
        <v>138</v>
      </c>
      <c r="G89" s="20">
        <f>450153.3+760691.8+29794.2</f>
        <v>1240639.3</v>
      </c>
    </row>
    <row r="90" spans="1:7" ht="21.6" customHeight="1" x14ac:dyDescent="0.25">
      <c r="A90" s="34" t="s">
        <v>111</v>
      </c>
      <c r="B90" s="23" t="s">
        <v>0</v>
      </c>
      <c r="C90" s="23" t="s">
        <v>71</v>
      </c>
      <c r="D90" s="23" t="s">
        <v>10</v>
      </c>
      <c r="E90" s="23"/>
      <c r="F90" s="19"/>
      <c r="G90" s="20">
        <f>SUM(G91+G101+G93+G95+G107+G104+G109+G111+G97+G99)</f>
        <v>157390.9</v>
      </c>
    </row>
    <row r="91" spans="1:7" ht="33" customHeight="1" x14ac:dyDescent="0.25">
      <c r="A91" s="38" t="s">
        <v>175</v>
      </c>
      <c r="B91" s="23" t="s">
        <v>0</v>
      </c>
      <c r="C91" s="23" t="s">
        <v>71</v>
      </c>
      <c r="D91" s="23" t="s">
        <v>10</v>
      </c>
      <c r="E91" s="23" t="s">
        <v>112</v>
      </c>
      <c r="F91" s="19"/>
      <c r="G91" s="20">
        <f>SUM(G92:G92)</f>
        <v>3887.1</v>
      </c>
    </row>
    <row r="92" spans="1:7" ht="36" customHeight="1" x14ac:dyDescent="0.25">
      <c r="A92" s="35" t="s">
        <v>137</v>
      </c>
      <c r="B92" s="23" t="s">
        <v>0</v>
      </c>
      <c r="C92" s="23" t="s">
        <v>71</v>
      </c>
      <c r="D92" s="23" t="s">
        <v>10</v>
      </c>
      <c r="E92" s="23" t="s">
        <v>112</v>
      </c>
      <c r="F92" s="19" t="s">
        <v>138</v>
      </c>
      <c r="G92" s="20">
        <v>3887.1</v>
      </c>
    </row>
    <row r="93" spans="1:7" ht="34.200000000000003" customHeight="1" x14ac:dyDescent="0.25">
      <c r="A93" s="38" t="s">
        <v>193</v>
      </c>
      <c r="B93" s="23" t="s">
        <v>0</v>
      </c>
      <c r="C93" s="23" t="s">
        <v>71</v>
      </c>
      <c r="D93" s="23" t="s">
        <v>10</v>
      </c>
      <c r="E93" s="23" t="s">
        <v>176</v>
      </c>
      <c r="F93" s="19"/>
      <c r="G93" s="20">
        <f>SUM(G94)</f>
        <v>16626.400000000001</v>
      </c>
    </row>
    <row r="94" spans="1:7" ht="34.950000000000003" customHeight="1" x14ac:dyDescent="0.25">
      <c r="A94" s="35" t="s">
        <v>137</v>
      </c>
      <c r="B94" s="23" t="s">
        <v>0</v>
      </c>
      <c r="C94" s="23" t="s">
        <v>71</v>
      </c>
      <c r="D94" s="23" t="s">
        <v>10</v>
      </c>
      <c r="E94" s="23" t="s">
        <v>176</v>
      </c>
      <c r="F94" s="19" t="s">
        <v>138</v>
      </c>
      <c r="G94" s="20">
        <v>16626.400000000001</v>
      </c>
    </row>
    <row r="95" spans="1:7" ht="34.200000000000003" customHeight="1" x14ac:dyDescent="0.25">
      <c r="A95" s="35" t="s">
        <v>298</v>
      </c>
      <c r="B95" s="23" t="s">
        <v>0</v>
      </c>
      <c r="C95" s="23" t="s">
        <v>71</v>
      </c>
      <c r="D95" s="23" t="s">
        <v>10</v>
      </c>
      <c r="E95" s="23" t="s">
        <v>280</v>
      </c>
      <c r="F95" s="19"/>
      <c r="G95" s="20">
        <f>G96</f>
        <v>267.7</v>
      </c>
    </row>
    <row r="96" spans="1:7" s="2" customFormat="1" ht="34.200000000000003" customHeight="1" x14ac:dyDescent="0.25">
      <c r="A96" s="35" t="s">
        <v>137</v>
      </c>
      <c r="B96" s="23" t="s">
        <v>0</v>
      </c>
      <c r="C96" s="23" t="s">
        <v>71</v>
      </c>
      <c r="D96" s="23" t="s">
        <v>10</v>
      </c>
      <c r="E96" s="23" t="s">
        <v>280</v>
      </c>
      <c r="F96" s="19" t="s">
        <v>138</v>
      </c>
      <c r="G96" s="20">
        <v>267.7</v>
      </c>
    </row>
    <row r="97" spans="1:7" s="2" customFormat="1" ht="20.399999999999999" customHeight="1" x14ac:dyDescent="0.25">
      <c r="A97" s="35" t="s">
        <v>401</v>
      </c>
      <c r="B97" s="23" t="s">
        <v>0</v>
      </c>
      <c r="C97" s="23" t="s">
        <v>71</v>
      </c>
      <c r="D97" s="23" t="s">
        <v>10</v>
      </c>
      <c r="E97" s="23" t="s">
        <v>402</v>
      </c>
      <c r="F97" s="19"/>
      <c r="G97" s="20">
        <f>SUM(G98)</f>
        <v>709.9</v>
      </c>
    </row>
    <row r="98" spans="1:7" s="2" customFormat="1" ht="30.75" customHeight="1" x14ac:dyDescent="0.25">
      <c r="A98" s="35" t="s">
        <v>137</v>
      </c>
      <c r="B98" s="23" t="s">
        <v>0</v>
      </c>
      <c r="C98" s="23" t="s">
        <v>71</v>
      </c>
      <c r="D98" s="23" t="s">
        <v>10</v>
      </c>
      <c r="E98" s="23" t="s">
        <v>402</v>
      </c>
      <c r="F98" s="19" t="s">
        <v>138</v>
      </c>
      <c r="G98" s="20">
        <f>200+509.9</f>
        <v>709.9</v>
      </c>
    </row>
    <row r="99" spans="1:7" s="2" customFormat="1" ht="37.200000000000003" customHeight="1" x14ac:dyDescent="0.25">
      <c r="A99" s="35" t="s">
        <v>417</v>
      </c>
      <c r="B99" s="23" t="s">
        <v>0</v>
      </c>
      <c r="C99" s="23" t="s">
        <v>71</v>
      </c>
      <c r="D99" s="23" t="s">
        <v>10</v>
      </c>
      <c r="E99" s="23" t="s">
        <v>416</v>
      </c>
      <c r="F99" s="19"/>
      <c r="G99" s="20">
        <f>G100</f>
        <v>0</v>
      </c>
    </row>
    <row r="100" spans="1:7" s="2" customFormat="1" ht="33.75" customHeight="1" x14ac:dyDescent="0.25">
      <c r="A100" s="35" t="s">
        <v>137</v>
      </c>
      <c r="B100" s="23" t="s">
        <v>0</v>
      </c>
      <c r="C100" s="23" t="s">
        <v>71</v>
      </c>
      <c r="D100" s="23" t="s">
        <v>10</v>
      </c>
      <c r="E100" s="23" t="s">
        <v>416</v>
      </c>
      <c r="F100" s="19" t="s">
        <v>138</v>
      </c>
      <c r="G100" s="20"/>
    </row>
    <row r="101" spans="1:7" s="2" customFormat="1" ht="51.6" customHeight="1" x14ac:dyDescent="0.25">
      <c r="A101" s="34" t="s">
        <v>38</v>
      </c>
      <c r="B101" s="23" t="s">
        <v>0</v>
      </c>
      <c r="C101" s="23" t="s">
        <v>71</v>
      </c>
      <c r="D101" s="23" t="s">
        <v>10</v>
      </c>
      <c r="E101" s="23" t="s">
        <v>113</v>
      </c>
      <c r="F101" s="19"/>
      <c r="G101" s="20">
        <f>SUM(G102:G103)</f>
        <v>812.8</v>
      </c>
    </row>
    <row r="102" spans="1:7" s="2" customFormat="1" ht="30.6" customHeight="1" x14ac:dyDescent="0.25">
      <c r="A102" s="35" t="s">
        <v>18</v>
      </c>
      <c r="B102" s="23" t="s">
        <v>0</v>
      </c>
      <c r="C102" s="23" t="s">
        <v>71</v>
      </c>
      <c r="D102" s="23" t="s">
        <v>10</v>
      </c>
      <c r="E102" s="23" t="s">
        <v>113</v>
      </c>
      <c r="F102" s="19" t="s">
        <v>19</v>
      </c>
      <c r="G102" s="20">
        <v>12</v>
      </c>
    </row>
    <row r="103" spans="1:7" s="2" customFormat="1" ht="35.4" customHeight="1" x14ac:dyDescent="0.25">
      <c r="A103" s="35" t="s">
        <v>137</v>
      </c>
      <c r="B103" s="23" t="s">
        <v>0</v>
      </c>
      <c r="C103" s="23" t="s">
        <v>71</v>
      </c>
      <c r="D103" s="23" t="s">
        <v>10</v>
      </c>
      <c r="E103" s="23" t="s">
        <v>113</v>
      </c>
      <c r="F103" s="19" t="s">
        <v>138</v>
      </c>
      <c r="G103" s="20">
        <v>800.8</v>
      </c>
    </row>
    <row r="104" spans="1:7" s="2" customFormat="1" ht="78.599999999999994" customHeight="1" x14ac:dyDescent="0.25">
      <c r="A104" s="35" t="s">
        <v>357</v>
      </c>
      <c r="B104" s="23" t="s">
        <v>0</v>
      </c>
      <c r="C104" s="23" t="s">
        <v>71</v>
      </c>
      <c r="D104" s="23" t="s">
        <v>10</v>
      </c>
      <c r="E104" s="23" t="s">
        <v>356</v>
      </c>
      <c r="F104" s="19"/>
      <c r="G104" s="20">
        <f>SUM(G105+G106)</f>
        <v>1412.8999999999999</v>
      </c>
    </row>
    <row r="105" spans="1:7" s="2" customFormat="1" ht="51" customHeight="1" x14ac:dyDescent="0.25">
      <c r="A105" s="35" t="s">
        <v>141</v>
      </c>
      <c r="B105" s="23" t="s">
        <v>0</v>
      </c>
      <c r="C105" s="23" t="s">
        <v>71</v>
      </c>
      <c r="D105" s="23" t="s">
        <v>10</v>
      </c>
      <c r="E105" s="23" t="s">
        <v>356</v>
      </c>
      <c r="F105" s="19" t="s">
        <v>19</v>
      </c>
      <c r="G105" s="20">
        <v>20.8</v>
      </c>
    </row>
    <row r="106" spans="1:7" s="2" customFormat="1" ht="30.6" customHeight="1" x14ac:dyDescent="0.25">
      <c r="A106" s="35" t="s">
        <v>137</v>
      </c>
      <c r="B106" s="23" t="s">
        <v>0</v>
      </c>
      <c r="C106" s="23" t="s">
        <v>71</v>
      </c>
      <c r="D106" s="23" t="s">
        <v>10</v>
      </c>
      <c r="E106" s="23" t="s">
        <v>356</v>
      </c>
      <c r="F106" s="19" t="s">
        <v>138</v>
      </c>
      <c r="G106" s="20">
        <v>1392.1</v>
      </c>
    </row>
    <row r="107" spans="1:7" s="2" customFormat="1" ht="54.6" customHeight="1" x14ac:dyDescent="0.25">
      <c r="A107" s="35" t="s">
        <v>303</v>
      </c>
      <c r="B107" s="23" t="s">
        <v>0</v>
      </c>
      <c r="C107" s="23" t="s">
        <v>71</v>
      </c>
      <c r="D107" s="23" t="s">
        <v>10</v>
      </c>
      <c r="E107" s="23" t="s">
        <v>302</v>
      </c>
      <c r="F107" s="19"/>
      <c r="G107" s="20">
        <f>G108</f>
        <v>93616.799999999988</v>
      </c>
    </row>
    <row r="108" spans="1:7" s="2" customFormat="1" ht="30.6" customHeight="1" x14ac:dyDescent="0.25">
      <c r="A108" s="35" t="s">
        <v>137</v>
      </c>
      <c r="B108" s="23" t="s">
        <v>0</v>
      </c>
      <c r="C108" s="23" t="s">
        <v>71</v>
      </c>
      <c r="D108" s="23" t="s">
        <v>10</v>
      </c>
      <c r="E108" s="23" t="s">
        <v>302</v>
      </c>
      <c r="F108" s="19" t="s">
        <v>138</v>
      </c>
      <c r="G108" s="20">
        <f>87182.9+6047.9+386</f>
        <v>93616.799999999988</v>
      </c>
    </row>
    <row r="109" spans="1:7" s="2" customFormat="1" ht="46.8" x14ac:dyDescent="0.25">
      <c r="A109" s="35" t="s">
        <v>351</v>
      </c>
      <c r="B109" s="23" t="s">
        <v>0</v>
      </c>
      <c r="C109" s="23" t="s">
        <v>71</v>
      </c>
      <c r="D109" s="23" t="s">
        <v>10</v>
      </c>
      <c r="E109" s="23" t="s">
        <v>350</v>
      </c>
      <c r="F109" s="19"/>
      <c r="G109" s="20">
        <f>SUM(G110)</f>
        <v>11957.6</v>
      </c>
    </row>
    <row r="110" spans="1:7" s="2" customFormat="1" ht="34.200000000000003" customHeight="1" x14ac:dyDescent="0.25">
      <c r="A110" s="35" t="s">
        <v>137</v>
      </c>
      <c r="B110" s="23" t="s">
        <v>0</v>
      </c>
      <c r="C110" s="23" t="s">
        <v>71</v>
      </c>
      <c r="D110" s="23" t="s">
        <v>10</v>
      </c>
      <c r="E110" s="23" t="s">
        <v>350</v>
      </c>
      <c r="F110" s="19" t="s">
        <v>138</v>
      </c>
      <c r="G110" s="20">
        <v>11957.6</v>
      </c>
    </row>
    <row r="111" spans="1:7" s="2" customFormat="1" ht="55.95" customHeight="1" x14ac:dyDescent="0.25">
      <c r="A111" s="35" t="s">
        <v>323</v>
      </c>
      <c r="B111" s="23" t="s">
        <v>0</v>
      </c>
      <c r="C111" s="23" t="s">
        <v>71</v>
      </c>
      <c r="D111" s="23" t="s">
        <v>10</v>
      </c>
      <c r="E111" s="23" t="s">
        <v>322</v>
      </c>
      <c r="F111" s="19"/>
      <c r="G111" s="20">
        <f>G112</f>
        <v>28099.7</v>
      </c>
    </row>
    <row r="112" spans="1:7" s="2" customFormat="1" ht="37.200000000000003" customHeight="1" x14ac:dyDescent="0.25">
      <c r="A112" s="35" t="s">
        <v>137</v>
      </c>
      <c r="B112" s="23" t="s">
        <v>0</v>
      </c>
      <c r="C112" s="23" t="s">
        <v>71</v>
      </c>
      <c r="D112" s="23" t="s">
        <v>10</v>
      </c>
      <c r="E112" s="23" t="s">
        <v>322</v>
      </c>
      <c r="F112" s="19" t="s">
        <v>138</v>
      </c>
      <c r="G112" s="20">
        <v>28099.7</v>
      </c>
    </row>
    <row r="113" spans="1:7" s="2" customFormat="1" ht="49.95" customHeight="1" x14ac:dyDescent="0.25">
      <c r="A113" s="35" t="s">
        <v>328</v>
      </c>
      <c r="B113" s="23" t="s">
        <v>326</v>
      </c>
      <c r="C113" s="23" t="s">
        <v>71</v>
      </c>
      <c r="D113" s="23" t="s">
        <v>5</v>
      </c>
      <c r="E113" s="23"/>
      <c r="F113" s="19"/>
      <c r="G113" s="20">
        <f>G114</f>
        <v>518.6</v>
      </c>
    </row>
    <row r="114" spans="1:7" s="2" customFormat="1" ht="31.5" customHeight="1" x14ac:dyDescent="0.25">
      <c r="A114" s="35" t="s">
        <v>329</v>
      </c>
      <c r="B114" s="23" t="s">
        <v>0</v>
      </c>
      <c r="C114" s="23" t="s">
        <v>71</v>
      </c>
      <c r="D114" s="23" t="s">
        <v>5</v>
      </c>
      <c r="E114" s="23" t="s">
        <v>327</v>
      </c>
      <c r="F114" s="19"/>
      <c r="G114" s="20">
        <f>G115</f>
        <v>518.6</v>
      </c>
    </row>
    <row r="115" spans="1:7" s="2" customFormat="1" ht="19.95" customHeight="1" x14ac:dyDescent="0.25">
      <c r="A115" s="35" t="s">
        <v>9</v>
      </c>
      <c r="B115" s="23" t="s">
        <v>0</v>
      </c>
      <c r="C115" s="23" t="s">
        <v>71</v>
      </c>
      <c r="D115" s="23" t="s">
        <v>5</v>
      </c>
      <c r="E115" s="23" t="s">
        <v>327</v>
      </c>
      <c r="F115" s="19" t="s">
        <v>28</v>
      </c>
      <c r="G115" s="20">
        <v>518.6</v>
      </c>
    </row>
    <row r="116" spans="1:7" s="2" customFormat="1" ht="31.5" customHeight="1" x14ac:dyDescent="0.25">
      <c r="A116" s="35" t="s">
        <v>420</v>
      </c>
      <c r="B116" s="23" t="s">
        <v>0</v>
      </c>
      <c r="C116" s="23" t="s">
        <v>71</v>
      </c>
      <c r="D116" s="23" t="s">
        <v>412</v>
      </c>
      <c r="E116" s="23"/>
      <c r="F116" s="19"/>
      <c r="G116" s="20">
        <f>SUM(G119+G117)</f>
        <v>1157.3999999999999</v>
      </c>
    </row>
    <row r="117" spans="1:7" s="2" customFormat="1" ht="49.2" customHeight="1" x14ac:dyDescent="0.25">
      <c r="A117" s="35" t="s">
        <v>414</v>
      </c>
      <c r="B117" s="23" t="s">
        <v>0</v>
      </c>
      <c r="C117" s="23" t="s">
        <v>71</v>
      </c>
      <c r="D117" s="23" t="s">
        <v>412</v>
      </c>
      <c r="E117" s="23" t="s">
        <v>415</v>
      </c>
      <c r="F117" s="19"/>
      <c r="G117" s="20">
        <f>SUM(G118)</f>
        <v>0</v>
      </c>
    </row>
    <row r="118" spans="1:7" s="2" customFormat="1" ht="31.5" customHeight="1" x14ac:dyDescent="0.25">
      <c r="A118" s="35" t="s">
        <v>137</v>
      </c>
      <c r="B118" s="23" t="s">
        <v>0</v>
      </c>
      <c r="C118" s="23" t="s">
        <v>71</v>
      </c>
      <c r="D118" s="23" t="s">
        <v>412</v>
      </c>
      <c r="E118" s="23" t="s">
        <v>415</v>
      </c>
      <c r="F118" s="19" t="s">
        <v>138</v>
      </c>
      <c r="G118" s="20"/>
    </row>
    <row r="119" spans="1:7" s="2" customFormat="1" ht="52.2" customHeight="1" x14ac:dyDescent="0.25">
      <c r="A119" s="35" t="s">
        <v>411</v>
      </c>
      <c r="B119" s="23" t="s">
        <v>0</v>
      </c>
      <c r="C119" s="23" t="s">
        <v>71</v>
      </c>
      <c r="D119" s="23" t="s">
        <v>412</v>
      </c>
      <c r="E119" s="23" t="s">
        <v>413</v>
      </c>
      <c r="F119" s="19"/>
      <c r="G119" s="20">
        <f>SUM(G120)</f>
        <v>1157.3999999999999</v>
      </c>
    </row>
    <row r="120" spans="1:7" s="2" customFormat="1" ht="31.5" customHeight="1" x14ac:dyDescent="0.25">
      <c r="A120" s="35" t="s">
        <v>137</v>
      </c>
      <c r="B120" s="23" t="s">
        <v>0</v>
      </c>
      <c r="C120" s="23" t="s">
        <v>71</v>
      </c>
      <c r="D120" s="23" t="s">
        <v>412</v>
      </c>
      <c r="E120" s="23" t="s">
        <v>413</v>
      </c>
      <c r="F120" s="19" t="s">
        <v>138</v>
      </c>
      <c r="G120" s="20">
        <f>1108.1+46.3+3</f>
        <v>1157.3999999999999</v>
      </c>
    </row>
    <row r="121" spans="1:7" s="2" customFormat="1" ht="36.6" customHeight="1" x14ac:dyDescent="0.25">
      <c r="A121" s="34" t="s">
        <v>194</v>
      </c>
      <c r="B121" s="18" t="s">
        <v>1</v>
      </c>
      <c r="C121" s="18"/>
      <c r="D121" s="18"/>
      <c r="E121" s="18"/>
      <c r="F121" s="19"/>
      <c r="G121" s="20">
        <f>SUM(G122)</f>
        <v>405056</v>
      </c>
    </row>
    <row r="122" spans="1:7" s="2" customFormat="1" ht="34.200000000000003" customHeight="1" x14ac:dyDescent="0.25">
      <c r="A122" s="34" t="s">
        <v>95</v>
      </c>
      <c r="B122" s="18" t="s">
        <v>1</v>
      </c>
      <c r="C122" s="18" t="s">
        <v>71</v>
      </c>
      <c r="D122" s="18"/>
      <c r="E122" s="18"/>
      <c r="F122" s="19"/>
      <c r="G122" s="20">
        <f>SUM(G123+G135+G144)</f>
        <v>405056</v>
      </c>
    </row>
    <row r="123" spans="1:7" s="2" customFormat="1" ht="58.2" customHeight="1" x14ac:dyDescent="0.25">
      <c r="A123" s="34" t="s">
        <v>96</v>
      </c>
      <c r="B123" s="18" t="s">
        <v>1</v>
      </c>
      <c r="C123" s="18" t="s">
        <v>71</v>
      </c>
      <c r="D123" s="18" t="s">
        <v>0</v>
      </c>
      <c r="E123" s="18"/>
      <c r="F123" s="19"/>
      <c r="G123" s="20">
        <f>SUM(G132+G124+G128)</f>
        <v>399869.2</v>
      </c>
    </row>
    <row r="124" spans="1:7" s="2" customFormat="1" ht="51" customHeight="1" x14ac:dyDescent="0.25">
      <c r="A124" s="37" t="s">
        <v>133</v>
      </c>
      <c r="B124" s="18" t="s">
        <v>1</v>
      </c>
      <c r="C124" s="18" t="s">
        <v>71</v>
      </c>
      <c r="D124" s="18" t="s">
        <v>0</v>
      </c>
      <c r="E124" s="18" t="s">
        <v>64</v>
      </c>
      <c r="F124" s="19"/>
      <c r="G124" s="20">
        <f>SUM(G125:G127)</f>
        <v>4181.1000000000004</v>
      </c>
    </row>
    <row r="125" spans="1:7" s="2" customFormat="1" ht="48.75" customHeight="1" x14ac:dyDescent="0.25">
      <c r="A125" s="35" t="s">
        <v>141</v>
      </c>
      <c r="B125" s="18" t="s">
        <v>1</v>
      </c>
      <c r="C125" s="18" t="s">
        <v>71</v>
      </c>
      <c r="D125" s="18" t="s">
        <v>0</v>
      </c>
      <c r="E125" s="18" t="s">
        <v>64</v>
      </c>
      <c r="F125" s="19" t="s">
        <v>19</v>
      </c>
      <c r="G125" s="20">
        <v>3764.7</v>
      </c>
    </row>
    <row r="126" spans="1:7" s="2" customFormat="1" ht="33" customHeight="1" x14ac:dyDescent="0.25">
      <c r="A126" s="35" t="s">
        <v>142</v>
      </c>
      <c r="B126" s="18" t="s">
        <v>1</v>
      </c>
      <c r="C126" s="18" t="s">
        <v>71</v>
      </c>
      <c r="D126" s="18" t="s">
        <v>0</v>
      </c>
      <c r="E126" s="18" t="s">
        <v>64</v>
      </c>
      <c r="F126" s="19" t="s">
        <v>21</v>
      </c>
      <c r="G126" s="20">
        <v>234.4</v>
      </c>
    </row>
    <row r="127" spans="1:7" s="2" customFormat="1" ht="19.2" customHeight="1" x14ac:dyDescent="0.25">
      <c r="A127" s="35" t="s">
        <v>23</v>
      </c>
      <c r="B127" s="18" t="s">
        <v>1</v>
      </c>
      <c r="C127" s="18" t="s">
        <v>71</v>
      </c>
      <c r="D127" s="18" t="s">
        <v>0</v>
      </c>
      <c r="E127" s="18" t="s">
        <v>64</v>
      </c>
      <c r="F127" s="19" t="s">
        <v>24</v>
      </c>
      <c r="G127" s="20">
        <v>182</v>
      </c>
    </row>
    <row r="128" spans="1:7" s="2" customFormat="1" ht="33" customHeight="1" x14ac:dyDescent="0.25">
      <c r="A128" s="35" t="s">
        <v>317</v>
      </c>
      <c r="B128" s="18" t="s">
        <v>1</v>
      </c>
      <c r="C128" s="18" t="s">
        <v>71</v>
      </c>
      <c r="D128" s="18" t="s">
        <v>0</v>
      </c>
      <c r="E128" s="18" t="s">
        <v>309</v>
      </c>
      <c r="F128" s="19"/>
      <c r="G128" s="20">
        <f>G129+G131+G130</f>
        <v>41946.9</v>
      </c>
    </row>
    <row r="129" spans="1:7" s="2" customFormat="1" ht="38.4" customHeight="1" x14ac:dyDescent="0.25">
      <c r="A129" s="35" t="s">
        <v>142</v>
      </c>
      <c r="B129" s="18" t="s">
        <v>1</v>
      </c>
      <c r="C129" s="18" t="s">
        <v>71</v>
      </c>
      <c r="D129" s="18" t="s">
        <v>0</v>
      </c>
      <c r="E129" s="18" t="s">
        <v>309</v>
      </c>
      <c r="F129" s="19" t="s">
        <v>21</v>
      </c>
      <c r="G129" s="20">
        <v>2185.1</v>
      </c>
    </row>
    <row r="130" spans="1:7" s="2" customFormat="1" ht="34.950000000000003" customHeight="1" x14ac:dyDescent="0.25">
      <c r="A130" s="35" t="s">
        <v>145</v>
      </c>
      <c r="B130" s="18" t="s">
        <v>1</v>
      </c>
      <c r="C130" s="18" t="s">
        <v>71</v>
      </c>
      <c r="D130" s="18" t="s">
        <v>0</v>
      </c>
      <c r="E130" s="18" t="s">
        <v>309</v>
      </c>
      <c r="F130" s="19" t="s">
        <v>146</v>
      </c>
      <c r="G130" s="20"/>
    </row>
    <row r="131" spans="1:7" s="2" customFormat="1" ht="31.95" customHeight="1" x14ac:dyDescent="0.25">
      <c r="A131" s="35" t="s">
        <v>149</v>
      </c>
      <c r="B131" s="18" t="s">
        <v>1</v>
      </c>
      <c r="C131" s="18" t="s">
        <v>71</v>
      </c>
      <c r="D131" s="18" t="s">
        <v>0</v>
      </c>
      <c r="E131" s="18" t="s">
        <v>309</v>
      </c>
      <c r="F131" s="19" t="s">
        <v>138</v>
      </c>
      <c r="G131" s="20">
        <f>8145.1+23620.2+7996.5</f>
        <v>39761.800000000003</v>
      </c>
    </row>
    <row r="132" spans="1:7" s="2" customFormat="1" ht="19.2" customHeight="1" x14ac:dyDescent="0.25">
      <c r="A132" s="34" t="s">
        <v>306</v>
      </c>
      <c r="B132" s="18" t="s">
        <v>1</v>
      </c>
      <c r="C132" s="18" t="s">
        <v>71</v>
      </c>
      <c r="D132" s="18" t="s">
        <v>0</v>
      </c>
      <c r="E132" s="18" t="s">
        <v>307</v>
      </c>
      <c r="F132" s="19"/>
      <c r="G132" s="20">
        <f>G133+G134</f>
        <v>353741.2</v>
      </c>
    </row>
    <row r="133" spans="1:7" s="2" customFormat="1" ht="36.6" customHeight="1" x14ac:dyDescent="0.25">
      <c r="A133" s="35" t="s">
        <v>142</v>
      </c>
      <c r="B133" s="18" t="s">
        <v>1</v>
      </c>
      <c r="C133" s="18" t="s">
        <v>71</v>
      </c>
      <c r="D133" s="18" t="s">
        <v>0</v>
      </c>
      <c r="E133" s="18" t="s">
        <v>307</v>
      </c>
      <c r="F133" s="19" t="s">
        <v>21</v>
      </c>
      <c r="G133" s="20"/>
    </row>
    <row r="134" spans="1:7" s="2" customFormat="1" ht="32.25" customHeight="1" x14ac:dyDescent="0.25">
      <c r="A134" s="35" t="s">
        <v>145</v>
      </c>
      <c r="B134" s="18" t="s">
        <v>1</v>
      </c>
      <c r="C134" s="18" t="s">
        <v>71</v>
      </c>
      <c r="D134" s="18" t="s">
        <v>0</v>
      </c>
      <c r="E134" s="18" t="s">
        <v>307</v>
      </c>
      <c r="F134" s="19" t="s">
        <v>146</v>
      </c>
      <c r="G134" s="20">
        <v>353741.2</v>
      </c>
    </row>
    <row r="135" spans="1:7" ht="36.6" customHeight="1" x14ac:dyDescent="0.25">
      <c r="A135" s="37" t="s">
        <v>245</v>
      </c>
      <c r="B135" s="18" t="s">
        <v>1</v>
      </c>
      <c r="C135" s="18" t="s">
        <v>71</v>
      </c>
      <c r="D135" s="18" t="s">
        <v>1</v>
      </c>
      <c r="E135" s="18"/>
      <c r="F135" s="19"/>
      <c r="G135" s="20">
        <f>SUM(G136+G140+G142)</f>
        <v>5186.8</v>
      </c>
    </row>
    <row r="136" spans="1:7" ht="18" customHeight="1" x14ac:dyDescent="0.25">
      <c r="A136" s="37" t="s">
        <v>32</v>
      </c>
      <c r="B136" s="18" t="s">
        <v>1</v>
      </c>
      <c r="C136" s="18" t="s">
        <v>71</v>
      </c>
      <c r="D136" s="18" t="s">
        <v>1</v>
      </c>
      <c r="E136" s="18" t="s">
        <v>50</v>
      </c>
      <c r="F136" s="19"/>
      <c r="G136" s="20">
        <f>SUM(G137:G139)</f>
        <v>5147.3</v>
      </c>
    </row>
    <row r="137" spans="1:7" ht="31.5" customHeight="1" x14ac:dyDescent="0.25">
      <c r="A137" s="35" t="s">
        <v>18</v>
      </c>
      <c r="B137" s="18" t="s">
        <v>1</v>
      </c>
      <c r="C137" s="18" t="s">
        <v>71</v>
      </c>
      <c r="D137" s="18" t="s">
        <v>1</v>
      </c>
      <c r="E137" s="18" t="s">
        <v>50</v>
      </c>
      <c r="F137" s="19" t="s">
        <v>19</v>
      </c>
      <c r="G137" s="20">
        <v>5082.5</v>
      </c>
    </row>
    <row r="138" spans="1:7" ht="31.5" customHeight="1" x14ac:dyDescent="0.25">
      <c r="A138" s="35" t="s">
        <v>142</v>
      </c>
      <c r="B138" s="18" t="s">
        <v>1</v>
      </c>
      <c r="C138" s="18" t="s">
        <v>71</v>
      </c>
      <c r="D138" s="18" t="s">
        <v>1</v>
      </c>
      <c r="E138" s="18" t="s">
        <v>50</v>
      </c>
      <c r="F138" s="19" t="s">
        <v>21</v>
      </c>
      <c r="G138" s="20">
        <v>62.7</v>
      </c>
    </row>
    <row r="139" spans="1:7" ht="19.2" customHeight="1" x14ac:dyDescent="0.25">
      <c r="A139" s="35" t="s">
        <v>23</v>
      </c>
      <c r="B139" s="18" t="s">
        <v>1</v>
      </c>
      <c r="C139" s="18" t="s">
        <v>71</v>
      </c>
      <c r="D139" s="18" t="s">
        <v>1</v>
      </c>
      <c r="E139" s="18" t="s">
        <v>50</v>
      </c>
      <c r="F139" s="19" t="s">
        <v>24</v>
      </c>
      <c r="G139" s="20">
        <v>2.1</v>
      </c>
    </row>
    <row r="140" spans="1:7" ht="20.399999999999999" customHeight="1" x14ac:dyDescent="0.25">
      <c r="A140" s="35" t="s">
        <v>335</v>
      </c>
      <c r="B140" s="18" t="s">
        <v>1</v>
      </c>
      <c r="C140" s="30">
        <v>1</v>
      </c>
      <c r="D140" s="18" t="s">
        <v>1</v>
      </c>
      <c r="E140" s="18" t="s">
        <v>336</v>
      </c>
      <c r="F140" s="18"/>
      <c r="G140" s="20">
        <f>SUM(G141)</f>
        <v>22.8</v>
      </c>
    </row>
    <row r="141" spans="1:7" ht="30.75" customHeight="1" x14ac:dyDescent="0.25">
      <c r="A141" s="35" t="s">
        <v>142</v>
      </c>
      <c r="B141" s="18" t="s">
        <v>1</v>
      </c>
      <c r="C141" s="30">
        <v>1</v>
      </c>
      <c r="D141" s="18" t="s">
        <v>1</v>
      </c>
      <c r="E141" s="18" t="s">
        <v>336</v>
      </c>
      <c r="F141" s="18" t="s">
        <v>21</v>
      </c>
      <c r="G141" s="20">
        <v>22.8</v>
      </c>
    </row>
    <row r="142" spans="1:7" ht="22.2" customHeight="1" x14ac:dyDescent="0.25">
      <c r="A142" s="35" t="s">
        <v>341</v>
      </c>
      <c r="B142" s="18" t="s">
        <v>1</v>
      </c>
      <c r="C142" s="18" t="s">
        <v>71</v>
      </c>
      <c r="D142" s="18" t="s">
        <v>1</v>
      </c>
      <c r="E142" s="18" t="s">
        <v>342</v>
      </c>
      <c r="F142" s="19"/>
      <c r="G142" s="20">
        <f>SUM(G143)</f>
        <v>16.7</v>
      </c>
    </row>
    <row r="143" spans="1:7" ht="30.75" customHeight="1" x14ac:dyDescent="0.25">
      <c r="A143" s="35" t="s">
        <v>142</v>
      </c>
      <c r="B143" s="18" t="s">
        <v>1</v>
      </c>
      <c r="C143" s="18" t="s">
        <v>71</v>
      </c>
      <c r="D143" s="18" t="s">
        <v>1</v>
      </c>
      <c r="E143" s="18" t="s">
        <v>342</v>
      </c>
      <c r="F143" s="19" t="s">
        <v>21</v>
      </c>
      <c r="G143" s="20">
        <v>16.7</v>
      </c>
    </row>
    <row r="144" spans="1:7" ht="19.95" customHeight="1" x14ac:dyDescent="0.25">
      <c r="A144" s="34" t="s">
        <v>395</v>
      </c>
      <c r="B144" s="18" t="s">
        <v>1</v>
      </c>
      <c r="C144" s="18" t="s">
        <v>71</v>
      </c>
      <c r="D144" s="18" t="s">
        <v>330</v>
      </c>
      <c r="E144" s="18"/>
      <c r="F144" s="19"/>
      <c r="G144" s="20">
        <f>G145</f>
        <v>0</v>
      </c>
    </row>
    <row r="145" spans="1:7" ht="22.95" customHeight="1" x14ac:dyDescent="0.25">
      <c r="A145" s="34" t="s">
        <v>332</v>
      </c>
      <c r="B145" s="18" t="s">
        <v>1</v>
      </c>
      <c r="C145" s="18" t="s">
        <v>71</v>
      </c>
      <c r="D145" s="18" t="s">
        <v>330</v>
      </c>
      <c r="E145" s="18" t="s">
        <v>331</v>
      </c>
      <c r="F145" s="19"/>
      <c r="G145" s="20">
        <f>G146</f>
        <v>0</v>
      </c>
    </row>
    <row r="146" spans="1:7" ht="30.75" customHeight="1" x14ac:dyDescent="0.25">
      <c r="A146" s="35" t="s">
        <v>137</v>
      </c>
      <c r="B146" s="18" t="s">
        <v>1</v>
      </c>
      <c r="C146" s="18" t="s">
        <v>71</v>
      </c>
      <c r="D146" s="18" t="s">
        <v>330</v>
      </c>
      <c r="E146" s="18" t="s">
        <v>331</v>
      </c>
      <c r="F146" s="19" t="s">
        <v>138</v>
      </c>
      <c r="G146" s="20">
        <f>7398-7398</f>
        <v>0</v>
      </c>
    </row>
    <row r="147" spans="1:7" ht="20.399999999999999" customHeight="1" x14ac:dyDescent="0.25">
      <c r="A147" s="34" t="s">
        <v>195</v>
      </c>
      <c r="B147" s="18" t="s">
        <v>2</v>
      </c>
      <c r="C147" s="18"/>
      <c r="D147" s="18"/>
      <c r="E147" s="18"/>
      <c r="F147" s="19"/>
      <c r="G147" s="20">
        <f>SUM(G148+G155)</f>
        <v>68033.600000000006</v>
      </c>
    </row>
    <row r="148" spans="1:7" ht="31.2" x14ac:dyDescent="0.25">
      <c r="A148" s="34" t="s">
        <v>196</v>
      </c>
      <c r="B148" s="18" t="s">
        <v>2</v>
      </c>
      <c r="C148" s="18" t="s">
        <v>71</v>
      </c>
      <c r="D148" s="18"/>
      <c r="E148" s="18"/>
      <c r="F148" s="19"/>
      <c r="G148" s="20">
        <f>SUM(G149+G152)</f>
        <v>68000</v>
      </c>
    </row>
    <row r="149" spans="1:7" ht="30.75" customHeight="1" x14ac:dyDescent="0.25">
      <c r="A149" s="34" t="s">
        <v>92</v>
      </c>
      <c r="B149" s="18" t="s">
        <v>2</v>
      </c>
      <c r="C149" s="18" t="s">
        <v>71</v>
      </c>
      <c r="D149" s="18" t="s">
        <v>0</v>
      </c>
      <c r="E149" s="18"/>
      <c r="F149" s="19"/>
      <c r="G149" s="20">
        <f>SUM(G150)</f>
        <v>39000</v>
      </c>
    </row>
    <row r="150" spans="1:7" ht="30.75" customHeight="1" x14ac:dyDescent="0.25">
      <c r="A150" s="35" t="s">
        <v>255</v>
      </c>
      <c r="B150" s="18" t="s">
        <v>2</v>
      </c>
      <c r="C150" s="18" t="s">
        <v>71</v>
      </c>
      <c r="D150" s="18" t="s">
        <v>0</v>
      </c>
      <c r="E150" s="18" t="s">
        <v>256</v>
      </c>
      <c r="F150" s="19"/>
      <c r="G150" s="31">
        <f>G151</f>
        <v>39000</v>
      </c>
    </row>
    <row r="151" spans="1:7" ht="21.6" customHeight="1" x14ac:dyDescent="0.25">
      <c r="A151" s="35" t="s">
        <v>9</v>
      </c>
      <c r="B151" s="18" t="s">
        <v>2</v>
      </c>
      <c r="C151" s="18" t="s">
        <v>71</v>
      </c>
      <c r="D151" s="18" t="s">
        <v>0</v>
      </c>
      <c r="E151" s="18" t="s">
        <v>256</v>
      </c>
      <c r="F151" s="19" t="s">
        <v>28</v>
      </c>
      <c r="G151" s="20">
        <v>39000</v>
      </c>
    </row>
    <row r="152" spans="1:7" s="2" customFormat="1" ht="32.25" customHeight="1" x14ac:dyDescent="0.25">
      <c r="A152" s="35" t="s">
        <v>398</v>
      </c>
      <c r="B152" s="18" t="s">
        <v>2</v>
      </c>
      <c r="C152" s="18" t="s">
        <v>71</v>
      </c>
      <c r="D152" s="18" t="s">
        <v>1</v>
      </c>
      <c r="E152" s="18"/>
      <c r="F152" s="19"/>
      <c r="G152" s="20">
        <f>SUM(G153)</f>
        <v>29000</v>
      </c>
    </row>
    <row r="153" spans="1:7" s="2" customFormat="1" ht="38.4" customHeight="1" x14ac:dyDescent="0.25">
      <c r="A153" s="35" t="s">
        <v>400</v>
      </c>
      <c r="B153" s="18" t="s">
        <v>2</v>
      </c>
      <c r="C153" s="18" t="s">
        <v>71</v>
      </c>
      <c r="D153" s="18" t="s">
        <v>1</v>
      </c>
      <c r="E153" s="18" t="s">
        <v>399</v>
      </c>
      <c r="F153" s="19"/>
      <c r="G153" s="20">
        <f>SUM(G154)</f>
        <v>29000</v>
      </c>
    </row>
    <row r="154" spans="1:7" s="2" customFormat="1" ht="21" customHeight="1" x14ac:dyDescent="0.25">
      <c r="A154" s="35" t="s">
        <v>9</v>
      </c>
      <c r="B154" s="18" t="s">
        <v>2</v>
      </c>
      <c r="C154" s="18" t="s">
        <v>71</v>
      </c>
      <c r="D154" s="18" t="s">
        <v>1</v>
      </c>
      <c r="E154" s="18" t="s">
        <v>399</v>
      </c>
      <c r="F154" s="19" t="s">
        <v>28</v>
      </c>
      <c r="G154" s="20">
        <v>29000</v>
      </c>
    </row>
    <row r="155" spans="1:7" s="2" customFormat="1" ht="18.600000000000001" customHeight="1" x14ac:dyDescent="0.25">
      <c r="A155" s="37" t="s">
        <v>197</v>
      </c>
      <c r="B155" s="18" t="s">
        <v>2</v>
      </c>
      <c r="C155" s="18" t="s">
        <v>118</v>
      </c>
      <c r="D155" s="18"/>
      <c r="E155" s="18"/>
      <c r="F155" s="19"/>
      <c r="G155" s="20">
        <f>SUM(G156)</f>
        <v>33.6</v>
      </c>
    </row>
    <row r="156" spans="1:7" s="2" customFormat="1" ht="36" customHeight="1" x14ac:dyDescent="0.25">
      <c r="A156" s="37" t="s">
        <v>85</v>
      </c>
      <c r="B156" s="18" t="s">
        <v>2</v>
      </c>
      <c r="C156" s="18" t="s">
        <v>118</v>
      </c>
      <c r="D156" s="18" t="s">
        <v>0</v>
      </c>
      <c r="E156" s="18"/>
      <c r="F156" s="19"/>
      <c r="G156" s="20">
        <f>SUM(G157)</f>
        <v>33.6</v>
      </c>
    </row>
    <row r="157" spans="1:7" s="2" customFormat="1" ht="18.75" customHeight="1" x14ac:dyDescent="0.25">
      <c r="A157" s="34" t="s">
        <v>86</v>
      </c>
      <c r="B157" s="18" t="s">
        <v>2</v>
      </c>
      <c r="C157" s="18" t="s">
        <v>118</v>
      </c>
      <c r="D157" s="18" t="s">
        <v>0</v>
      </c>
      <c r="E157" s="18" t="s">
        <v>87</v>
      </c>
      <c r="F157" s="19"/>
      <c r="G157" s="20">
        <f>SUM(G158:G158)</f>
        <v>33.6</v>
      </c>
    </row>
    <row r="158" spans="1:7" s="2" customFormat="1" ht="20.399999999999999" customHeight="1" x14ac:dyDescent="0.25">
      <c r="A158" s="35" t="s">
        <v>150</v>
      </c>
      <c r="B158" s="18" t="s">
        <v>2</v>
      </c>
      <c r="C158" s="18" t="s">
        <v>118</v>
      </c>
      <c r="D158" s="18" t="s">
        <v>0</v>
      </c>
      <c r="E158" s="18" t="s">
        <v>87</v>
      </c>
      <c r="F158" s="19" t="s">
        <v>151</v>
      </c>
      <c r="G158" s="20">
        <v>33.6</v>
      </c>
    </row>
    <row r="159" spans="1:7" s="2" customFormat="1" ht="18.75" customHeight="1" x14ac:dyDescent="0.25">
      <c r="A159" s="34" t="s">
        <v>198</v>
      </c>
      <c r="B159" s="18" t="s">
        <v>3</v>
      </c>
      <c r="C159" s="18"/>
      <c r="D159" s="18"/>
      <c r="E159" s="18"/>
      <c r="F159" s="19"/>
      <c r="G159" s="20">
        <f>SUM(G160+G181+G190)</f>
        <v>132891.40000000002</v>
      </c>
    </row>
    <row r="160" spans="1:7" s="2" customFormat="1" ht="30.75" customHeight="1" x14ac:dyDescent="0.25">
      <c r="A160" s="34" t="s">
        <v>199</v>
      </c>
      <c r="B160" s="18" t="s">
        <v>3</v>
      </c>
      <c r="C160" s="18" t="s">
        <v>71</v>
      </c>
      <c r="D160" s="18"/>
      <c r="E160" s="18"/>
      <c r="F160" s="19"/>
      <c r="G160" s="20">
        <f>SUM(G161+G172+G178)</f>
        <v>128815.1</v>
      </c>
    </row>
    <row r="161" spans="1:7" s="2" customFormat="1" ht="36.6" customHeight="1" x14ac:dyDescent="0.25">
      <c r="A161" s="34" t="s">
        <v>117</v>
      </c>
      <c r="B161" s="18" t="s">
        <v>3</v>
      </c>
      <c r="C161" s="18" t="s">
        <v>71</v>
      </c>
      <c r="D161" s="18" t="s">
        <v>0</v>
      </c>
      <c r="E161" s="18"/>
      <c r="F161" s="19"/>
      <c r="G161" s="20">
        <f>SUM(G162+G170+G168+G166)</f>
        <v>3136.5</v>
      </c>
    </row>
    <row r="162" spans="1:7" s="2" customFormat="1" ht="19.2" customHeight="1" x14ac:dyDescent="0.25">
      <c r="A162" s="34" t="s">
        <v>32</v>
      </c>
      <c r="B162" s="18" t="s">
        <v>3</v>
      </c>
      <c r="C162" s="18" t="s">
        <v>71</v>
      </c>
      <c r="D162" s="18" t="s">
        <v>0</v>
      </c>
      <c r="E162" s="18" t="s">
        <v>50</v>
      </c>
      <c r="F162" s="19"/>
      <c r="G162" s="20">
        <f>SUM(G163:G165)</f>
        <v>3107.7</v>
      </c>
    </row>
    <row r="163" spans="1:7" s="2" customFormat="1" ht="35.4" customHeight="1" x14ac:dyDescent="0.25">
      <c r="A163" s="35" t="s">
        <v>18</v>
      </c>
      <c r="B163" s="18" t="s">
        <v>3</v>
      </c>
      <c r="C163" s="18" t="s">
        <v>71</v>
      </c>
      <c r="D163" s="18" t="s">
        <v>0</v>
      </c>
      <c r="E163" s="18" t="s">
        <v>50</v>
      </c>
      <c r="F163" s="19" t="s">
        <v>19</v>
      </c>
      <c r="G163" s="20">
        <v>3050.7</v>
      </c>
    </row>
    <row r="164" spans="1:7" s="2" customFormat="1" ht="33.6" customHeight="1" x14ac:dyDescent="0.25">
      <c r="A164" s="35" t="s">
        <v>142</v>
      </c>
      <c r="B164" s="18" t="s">
        <v>3</v>
      </c>
      <c r="C164" s="18" t="s">
        <v>71</v>
      </c>
      <c r="D164" s="18" t="s">
        <v>0</v>
      </c>
      <c r="E164" s="18" t="s">
        <v>50</v>
      </c>
      <c r="F164" s="19" t="s">
        <v>21</v>
      </c>
      <c r="G164" s="20">
        <v>57</v>
      </c>
    </row>
    <row r="165" spans="1:7" s="2" customFormat="1" ht="19.2" customHeight="1" x14ac:dyDescent="0.25">
      <c r="A165" s="35" t="s">
        <v>23</v>
      </c>
      <c r="B165" s="18" t="s">
        <v>3</v>
      </c>
      <c r="C165" s="18" t="s">
        <v>71</v>
      </c>
      <c r="D165" s="18" t="s">
        <v>0</v>
      </c>
      <c r="E165" s="18" t="s">
        <v>50</v>
      </c>
      <c r="F165" s="19" t="s">
        <v>24</v>
      </c>
      <c r="G165" s="20"/>
    </row>
    <row r="166" spans="1:7" s="2" customFormat="1" ht="22.2" customHeight="1" x14ac:dyDescent="0.25">
      <c r="A166" s="35" t="s">
        <v>335</v>
      </c>
      <c r="B166" s="18" t="s">
        <v>3</v>
      </c>
      <c r="C166" s="30">
        <v>1</v>
      </c>
      <c r="D166" s="18" t="s">
        <v>0</v>
      </c>
      <c r="E166" s="18" t="s">
        <v>336</v>
      </c>
      <c r="F166" s="18"/>
      <c r="G166" s="20">
        <f>SUM(G167)</f>
        <v>12.5</v>
      </c>
    </row>
    <row r="167" spans="1:7" s="2" customFormat="1" ht="31.2" x14ac:dyDescent="0.25">
      <c r="A167" s="35" t="s">
        <v>142</v>
      </c>
      <c r="B167" s="18" t="s">
        <v>3</v>
      </c>
      <c r="C167" s="30">
        <v>1</v>
      </c>
      <c r="D167" s="18" t="s">
        <v>0</v>
      </c>
      <c r="E167" s="18" t="s">
        <v>336</v>
      </c>
      <c r="F167" s="18" t="s">
        <v>21</v>
      </c>
      <c r="G167" s="20">
        <v>12.5</v>
      </c>
    </row>
    <row r="168" spans="1:7" s="2" customFormat="1" ht="18" customHeight="1" x14ac:dyDescent="0.25">
      <c r="A168" s="35" t="s">
        <v>341</v>
      </c>
      <c r="B168" s="18" t="s">
        <v>3</v>
      </c>
      <c r="C168" s="18" t="s">
        <v>71</v>
      </c>
      <c r="D168" s="18" t="s">
        <v>0</v>
      </c>
      <c r="E168" s="18" t="s">
        <v>342</v>
      </c>
      <c r="F168" s="19"/>
      <c r="G168" s="20">
        <f>SUM(G169)</f>
        <v>16.3</v>
      </c>
    </row>
    <row r="169" spans="1:7" s="2" customFormat="1" ht="39" customHeight="1" x14ac:dyDescent="0.25">
      <c r="A169" s="35" t="s">
        <v>142</v>
      </c>
      <c r="B169" s="18" t="s">
        <v>3</v>
      </c>
      <c r="C169" s="18" t="s">
        <v>71</v>
      </c>
      <c r="D169" s="18" t="s">
        <v>0</v>
      </c>
      <c r="E169" s="18" t="s">
        <v>342</v>
      </c>
      <c r="F169" s="19" t="s">
        <v>21</v>
      </c>
      <c r="G169" s="20">
        <v>16.3</v>
      </c>
    </row>
    <row r="170" spans="1:7" s="2" customFormat="1" ht="97.95" customHeight="1" x14ac:dyDescent="0.25">
      <c r="A170" s="39" t="s">
        <v>269</v>
      </c>
      <c r="B170" s="18" t="s">
        <v>3</v>
      </c>
      <c r="C170" s="18" t="s">
        <v>71</v>
      </c>
      <c r="D170" s="18" t="s">
        <v>0</v>
      </c>
      <c r="E170" s="18" t="s">
        <v>106</v>
      </c>
      <c r="F170" s="19"/>
      <c r="G170" s="20">
        <f>SUM(G171)</f>
        <v>0</v>
      </c>
    </row>
    <row r="171" spans="1:7" s="2" customFormat="1" ht="36" customHeight="1" x14ac:dyDescent="0.25">
      <c r="A171" s="35" t="s">
        <v>142</v>
      </c>
      <c r="B171" s="18" t="s">
        <v>3</v>
      </c>
      <c r="C171" s="18" t="s">
        <v>71</v>
      </c>
      <c r="D171" s="18" t="s">
        <v>0</v>
      </c>
      <c r="E171" s="18" t="s">
        <v>106</v>
      </c>
      <c r="F171" s="19" t="s">
        <v>21</v>
      </c>
      <c r="G171" s="20">
        <f>1-1</f>
        <v>0</v>
      </c>
    </row>
    <row r="172" spans="1:7" s="2" customFormat="1" ht="36.6" customHeight="1" x14ac:dyDescent="0.25">
      <c r="A172" s="34" t="s">
        <v>200</v>
      </c>
      <c r="B172" s="18" t="s">
        <v>3</v>
      </c>
      <c r="C172" s="18" t="s">
        <v>71</v>
      </c>
      <c r="D172" s="18" t="s">
        <v>1</v>
      </c>
      <c r="E172" s="18" t="s">
        <v>49</v>
      </c>
      <c r="F172" s="19"/>
      <c r="G172" s="20">
        <f>G173</f>
        <v>11051.999999999998</v>
      </c>
    </row>
    <row r="173" spans="1:7" s="2" customFormat="1" ht="49.95" customHeight="1" x14ac:dyDescent="0.25">
      <c r="A173" s="37" t="s">
        <v>36</v>
      </c>
      <c r="B173" s="18" t="s">
        <v>3</v>
      </c>
      <c r="C173" s="18" t="s">
        <v>71</v>
      </c>
      <c r="D173" s="18" t="s">
        <v>1</v>
      </c>
      <c r="E173" s="18" t="s">
        <v>64</v>
      </c>
      <c r="F173" s="19"/>
      <c r="G173" s="20">
        <f>SUM(G174:G177)</f>
        <v>11051.999999999998</v>
      </c>
    </row>
    <row r="174" spans="1:7" s="2" customFormat="1" ht="36" customHeight="1" x14ac:dyDescent="0.25">
      <c r="A174" s="35" t="s">
        <v>18</v>
      </c>
      <c r="B174" s="18" t="s">
        <v>3</v>
      </c>
      <c r="C174" s="18" t="s">
        <v>71</v>
      </c>
      <c r="D174" s="18" t="s">
        <v>1</v>
      </c>
      <c r="E174" s="18" t="s">
        <v>64</v>
      </c>
      <c r="F174" s="19" t="s">
        <v>19</v>
      </c>
      <c r="G174" s="20">
        <v>7481.4</v>
      </c>
    </row>
    <row r="175" spans="1:7" s="2" customFormat="1" ht="33.6" customHeight="1" x14ac:dyDescent="0.25">
      <c r="A175" s="35" t="s">
        <v>142</v>
      </c>
      <c r="B175" s="18" t="s">
        <v>3</v>
      </c>
      <c r="C175" s="18" t="s">
        <v>71</v>
      </c>
      <c r="D175" s="18" t="s">
        <v>1</v>
      </c>
      <c r="E175" s="18" t="s">
        <v>64</v>
      </c>
      <c r="F175" s="19" t="s">
        <v>21</v>
      </c>
      <c r="G175" s="20">
        <f>2238.9+31</f>
        <v>2269.9</v>
      </c>
    </row>
    <row r="176" spans="1:7" s="2" customFormat="1" ht="17.25" customHeight="1" x14ac:dyDescent="0.25">
      <c r="A176" s="35" t="s">
        <v>9</v>
      </c>
      <c r="B176" s="18" t="s">
        <v>3</v>
      </c>
      <c r="C176" s="18" t="s">
        <v>71</v>
      </c>
      <c r="D176" s="18" t="s">
        <v>1</v>
      </c>
      <c r="E176" s="18" t="s">
        <v>64</v>
      </c>
      <c r="F176" s="19" t="s">
        <v>28</v>
      </c>
      <c r="G176" s="20">
        <f>1438.7-31-118.8</f>
        <v>1288.9000000000001</v>
      </c>
    </row>
    <row r="177" spans="1:7" s="2" customFormat="1" x14ac:dyDescent="0.25">
      <c r="A177" s="35" t="s">
        <v>23</v>
      </c>
      <c r="B177" s="18" t="s">
        <v>3</v>
      </c>
      <c r="C177" s="18" t="s">
        <v>71</v>
      </c>
      <c r="D177" s="18" t="s">
        <v>1</v>
      </c>
      <c r="E177" s="18" t="s">
        <v>64</v>
      </c>
      <c r="F177" s="19" t="s">
        <v>24</v>
      </c>
      <c r="G177" s="20">
        <v>11.8</v>
      </c>
    </row>
    <row r="178" spans="1:7" s="2" customFormat="1" ht="31.2" x14ac:dyDescent="0.25">
      <c r="A178" s="36" t="s">
        <v>201</v>
      </c>
      <c r="B178" s="18" t="s">
        <v>3</v>
      </c>
      <c r="C178" s="18" t="s">
        <v>71</v>
      </c>
      <c r="D178" s="18" t="s">
        <v>2</v>
      </c>
      <c r="E178" s="18" t="s">
        <v>49</v>
      </c>
      <c r="F178" s="19"/>
      <c r="G178" s="20">
        <f>SUM(G179)</f>
        <v>114626.6</v>
      </c>
    </row>
    <row r="179" spans="1:7" s="2" customFormat="1" ht="51.6" customHeight="1" x14ac:dyDescent="0.25">
      <c r="A179" s="37" t="s">
        <v>133</v>
      </c>
      <c r="B179" s="18" t="s">
        <v>3</v>
      </c>
      <c r="C179" s="18" t="s">
        <v>71</v>
      </c>
      <c r="D179" s="18" t="s">
        <v>2</v>
      </c>
      <c r="E179" s="18" t="s">
        <v>64</v>
      </c>
      <c r="F179" s="19"/>
      <c r="G179" s="20">
        <f>SUM(G180:G180)</f>
        <v>114626.6</v>
      </c>
    </row>
    <row r="180" spans="1:7" s="2" customFormat="1" ht="31.2" x14ac:dyDescent="0.25">
      <c r="A180" s="35" t="s">
        <v>149</v>
      </c>
      <c r="B180" s="18" t="s">
        <v>3</v>
      </c>
      <c r="C180" s="18" t="s">
        <v>71</v>
      </c>
      <c r="D180" s="18" t="s">
        <v>2</v>
      </c>
      <c r="E180" s="18" t="s">
        <v>64</v>
      </c>
      <c r="F180" s="19" t="s">
        <v>138</v>
      </c>
      <c r="G180" s="20">
        <v>114626.6</v>
      </c>
    </row>
    <row r="181" spans="1:7" s="2" customFormat="1" ht="31.2" x14ac:dyDescent="0.25">
      <c r="A181" s="37" t="s">
        <v>202</v>
      </c>
      <c r="B181" s="18" t="s">
        <v>3</v>
      </c>
      <c r="C181" s="18" t="s">
        <v>118</v>
      </c>
      <c r="D181" s="18"/>
      <c r="E181" s="18"/>
      <c r="F181" s="19"/>
      <c r="G181" s="20">
        <f>SUM(G182)</f>
        <v>975.3</v>
      </c>
    </row>
    <row r="182" spans="1:7" s="2" customFormat="1" ht="54" customHeight="1" x14ac:dyDescent="0.25">
      <c r="A182" s="37" t="s">
        <v>261</v>
      </c>
      <c r="B182" s="18" t="s">
        <v>3</v>
      </c>
      <c r="C182" s="18" t="s">
        <v>118</v>
      </c>
      <c r="D182" s="18" t="s">
        <v>0</v>
      </c>
      <c r="E182" s="18"/>
      <c r="F182" s="19"/>
      <c r="G182" s="20">
        <f>SUM(G187+G183+G185)</f>
        <v>975.3</v>
      </c>
    </row>
    <row r="183" spans="1:7" s="2" customFormat="1" ht="48" customHeight="1" x14ac:dyDescent="0.25">
      <c r="A183" s="38" t="s">
        <v>203</v>
      </c>
      <c r="B183" s="18" t="s">
        <v>3</v>
      </c>
      <c r="C183" s="18" t="s">
        <v>118</v>
      </c>
      <c r="D183" s="18" t="s">
        <v>0</v>
      </c>
      <c r="E183" s="18" t="s">
        <v>189</v>
      </c>
      <c r="F183" s="19"/>
      <c r="G183" s="20">
        <f>SUM(G184)</f>
        <v>900</v>
      </c>
    </row>
    <row r="184" spans="1:7" s="2" customFormat="1" ht="31.5" customHeight="1" x14ac:dyDescent="0.25">
      <c r="A184" s="36" t="s">
        <v>149</v>
      </c>
      <c r="B184" s="18" t="s">
        <v>3</v>
      </c>
      <c r="C184" s="18" t="s">
        <v>118</v>
      </c>
      <c r="D184" s="18" t="s">
        <v>0</v>
      </c>
      <c r="E184" s="18" t="s">
        <v>189</v>
      </c>
      <c r="F184" s="19" t="s">
        <v>138</v>
      </c>
      <c r="G184" s="20">
        <v>900</v>
      </c>
    </row>
    <row r="185" spans="1:7" s="2" customFormat="1" ht="21" customHeight="1" x14ac:dyDescent="0.25">
      <c r="A185" s="35" t="s">
        <v>310</v>
      </c>
      <c r="B185" s="18" t="s">
        <v>3</v>
      </c>
      <c r="C185" s="18" t="s">
        <v>118</v>
      </c>
      <c r="D185" s="18" t="s">
        <v>0</v>
      </c>
      <c r="E185" s="18" t="s">
        <v>305</v>
      </c>
      <c r="F185" s="19"/>
      <c r="G185" s="20">
        <f>G186</f>
        <v>0</v>
      </c>
    </row>
    <row r="186" spans="1:7" s="2" customFormat="1" ht="37.950000000000003" customHeight="1" x14ac:dyDescent="0.25">
      <c r="A186" s="35" t="s">
        <v>18</v>
      </c>
      <c r="B186" s="18" t="s">
        <v>3</v>
      </c>
      <c r="C186" s="18" t="s">
        <v>118</v>
      </c>
      <c r="D186" s="18" t="s">
        <v>0</v>
      </c>
      <c r="E186" s="18" t="s">
        <v>305</v>
      </c>
      <c r="F186" s="19" t="s">
        <v>19</v>
      </c>
      <c r="G186" s="20"/>
    </row>
    <row r="187" spans="1:7" s="2" customFormat="1" ht="99" customHeight="1" x14ac:dyDescent="0.25">
      <c r="A187" s="39" t="s">
        <v>269</v>
      </c>
      <c r="B187" s="18" t="s">
        <v>3</v>
      </c>
      <c r="C187" s="18" t="s">
        <v>118</v>
      </c>
      <c r="D187" s="18" t="s">
        <v>0</v>
      </c>
      <c r="E187" s="18" t="s">
        <v>106</v>
      </c>
      <c r="F187" s="19"/>
      <c r="G187" s="20">
        <f>SUM(G188:G189)</f>
        <v>75.3</v>
      </c>
    </row>
    <row r="188" spans="1:7" s="2" customFormat="1" ht="31.2" x14ac:dyDescent="0.25">
      <c r="A188" s="35" t="s">
        <v>142</v>
      </c>
      <c r="B188" s="18" t="s">
        <v>3</v>
      </c>
      <c r="C188" s="18" t="s">
        <v>118</v>
      </c>
      <c r="D188" s="18" t="s">
        <v>0</v>
      </c>
      <c r="E188" s="18" t="s">
        <v>106</v>
      </c>
      <c r="F188" s="19" t="s">
        <v>21</v>
      </c>
      <c r="G188" s="20">
        <v>1.1000000000000001</v>
      </c>
    </row>
    <row r="189" spans="1:7" s="2" customFormat="1" ht="31.2" x14ac:dyDescent="0.25">
      <c r="A189" s="35" t="s">
        <v>149</v>
      </c>
      <c r="B189" s="18" t="s">
        <v>3</v>
      </c>
      <c r="C189" s="18" t="s">
        <v>118</v>
      </c>
      <c r="D189" s="18" t="s">
        <v>0</v>
      </c>
      <c r="E189" s="18" t="s">
        <v>106</v>
      </c>
      <c r="F189" s="19" t="s">
        <v>138</v>
      </c>
      <c r="G189" s="20">
        <v>74.2</v>
      </c>
    </row>
    <row r="190" spans="1:7" s="2" customFormat="1" ht="21" customHeight="1" x14ac:dyDescent="0.25">
      <c r="A190" s="34" t="s">
        <v>262</v>
      </c>
      <c r="B190" s="18" t="s">
        <v>3</v>
      </c>
      <c r="C190" s="18" t="s">
        <v>128</v>
      </c>
      <c r="D190" s="18"/>
      <c r="E190" s="18"/>
      <c r="F190" s="19"/>
      <c r="G190" s="20">
        <f>SUM(G191+G197)</f>
        <v>3101</v>
      </c>
    </row>
    <row r="191" spans="1:7" s="2" customFormat="1" ht="32.4" customHeight="1" x14ac:dyDescent="0.25">
      <c r="A191" s="40" t="s">
        <v>78</v>
      </c>
      <c r="B191" s="18" t="s">
        <v>3</v>
      </c>
      <c r="C191" s="18" t="s">
        <v>128</v>
      </c>
      <c r="D191" s="18" t="s">
        <v>0</v>
      </c>
      <c r="E191" s="18"/>
      <c r="F191" s="19"/>
      <c r="G191" s="20">
        <f>SUM(G192)</f>
        <v>2982.2</v>
      </c>
    </row>
    <row r="192" spans="1:7" s="2" customFormat="1" ht="31.2" x14ac:dyDescent="0.25">
      <c r="A192" s="37" t="s">
        <v>318</v>
      </c>
      <c r="B192" s="18" t="s">
        <v>3</v>
      </c>
      <c r="C192" s="18" t="s">
        <v>128</v>
      </c>
      <c r="D192" s="18" t="s">
        <v>0</v>
      </c>
      <c r="E192" s="18" t="s">
        <v>79</v>
      </c>
      <c r="F192" s="19"/>
      <c r="G192" s="20">
        <f>SUM(G193:G196)</f>
        <v>2982.2</v>
      </c>
    </row>
    <row r="193" spans="1:7" s="2" customFormat="1" ht="33.6" customHeight="1" x14ac:dyDescent="0.25">
      <c r="A193" s="35" t="s">
        <v>18</v>
      </c>
      <c r="B193" s="18" t="s">
        <v>3</v>
      </c>
      <c r="C193" s="18" t="s">
        <v>128</v>
      </c>
      <c r="D193" s="18" t="s">
        <v>0</v>
      </c>
      <c r="E193" s="18" t="s">
        <v>79</v>
      </c>
      <c r="F193" s="19" t="s">
        <v>19</v>
      </c>
      <c r="G193" s="20"/>
    </row>
    <row r="194" spans="1:7" s="2" customFormat="1" ht="31.5" customHeight="1" x14ac:dyDescent="0.25">
      <c r="A194" s="35" t="s">
        <v>142</v>
      </c>
      <c r="B194" s="18" t="s">
        <v>3</v>
      </c>
      <c r="C194" s="18" t="s">
        <v>128</v>
      </c>
      <c r="D194" s="18" t="s">
        <v>0</v>
      </c>
      <c r="E194" s="18" t="s">
        <v>79</v>
      </c>
      <c r="F194" s="19" t="s">
        <v>21</v>
      </c>
      <c r="G194" s="20">
        <v>2049.5</v>
      </c>
    </row>
    <row r="195" spans="1:7" s="2" customFormat="1" ht="18" customHeight="1" x14ac:dyDescent="0.25">
      <c r="A195" s="35" t="s">
        <v>144</v>
      </c>
      <c r="B195" s="18" t="s">
        <v>3</v>
      </c>
      <c r="C195" s="18" t="s">
        <v>128</v>
      </c>
      <c r="D195" s="18" t="s">
        <v>0</v>
      </c>
      <c r="E195" s="18" t="s">
        <v>79</v>
      </c>
      <c r="F195" s="19" t="s">
        <v>136</v>
      </c>
      <c r="G195" s="20">
        <v>145</v>
      </c>
    </row>
    <row r="196" spans="1:7" s="2" customFormat="1" ht="34.200000000000003" customHeight="1" x14ac:dyDescent="0.25">
      <c r="A196" s="36" t="s">
        <v>149</v>
      </c>
      <c r="B196" s="18" t="s">
        <v>3</v>
      </c>
      <c r="C196" s="18" t="s">
        <v>128</v>
      </c>
      <c r="D196" s="18" t="s">
        <v>0</v>
      </c>
      <c r="E196" s="18" t="s">
        <v>79</v>
      </c>
      <c r="F196" s="19" t="s">
        <v>138</v>
      </c>
      <c r="G196" s="20">
        <f>733.7+54</f>
        <v>787.7</v>
      </c>
    </row>
    <row r="197" spans="1:7" s="2" customFormat="1" ht="30.75" customHeight="1" x14ac:dyDescent="0.25">
      <c r="A197" s="36" t="s">
        <v>447</v>
      </c>
      <c r="B197" s="18" t="s">
        <v>3</v>
      </c>
      <c r="C197" s="18" t="s">
        <v>128</v>
      </c>
      <c r="D197" s="18" t="s">
        <v>1</v>
      </c>
      <c r="E197" s="18"/>
      <c r="F197" s="19"/>
      <c r="G197" s="20">
        <f>G198</f>
        <v>118.8</v>
      </c>
    </row>
    <row r="198" spans="1:7" s="2" customFormat="1" ht="22.95" customHeight="1" x14ac:dyDescent="0.25">
      <c r="A198" s="36" t="s">
        <v>332</v>
      </c>
      <c r="B198" s="18" t="s">
        <v>3</v>
      </c>
      <c r="C198" s="18" t="s">
        <v>128</v>
      </c>
      <c r="D198" s="18" t="s">
        <v>1</v>
      </c>
      <c r="E198" s="18" t="s">
        <v>446</v>
      </c>
      <c r="F198" s="19"/>
      <c r="G198" s="20">
        <f>G199</f>
        <v>118.8</v>
      </c>
    </row>
    <row r="199" spans="1:7" s="2" customFormat="1" x14ac:dyDescent="0.25">
      <c r="A199" s="36" t="s">
        <v>9</v>
      </c>
      <c r="B199" s="18" t="s">
        <v>3</v>
      </c>
      <c r="C199" s="18" t="s">
        <v>128</v>
      </c>
      <c r="D199" s="18" t="s">
        <v>1</v>
      </c>
      <c r="E199" s="18" t="s">
        <v>446</v>
      </c>
      <c r="F199" s="19" t="s">
        <v>28</v>
      </c>
      <c r="G199" s="20">
        <v>118.8</v>
      </c>
    </row>
    <row r="200" spans="1:7" s="2" customFormat="1" ht="31.2" x14ac:dyDescent="0.25">
      <c r="A200" s="34" t="s">
        <v>204</v>
      </c>
      <c r="B200" s="18" t="s">
        <v>4</v>
      </c>
      <c r="C200" s="18"/>
      <c r="D200" s="18"/>
      <c r="E200" s="18"/>
      <c r="F200" s="19"/>
      <c r="G200" s="20">
        <f>SUM(G201+G214+G238)</f>
        <v>185788.5</v>
      </c>
    </row>
    <row r="201" spans="1:7" s="2" customFormat="1" ht="46.8" x14ac:dyDescent="0.25">
      <c r="A201" s="34" t="s">
        <v>205</v>
      </c>
      <c r="B201" s="18" t="s">
        <v>4</v>
      </c>
      <c r="C201" s="18" t="s">
        <v>71</v>
      </c>
      <c r="D201" s="18"/>
      <c r="E201" s="18"/>
      <c r="F201" s="19"/>
      <c r="G201" s="20">
        <f>SUM(G202+G211)</f>
        <v>4321.4000000000005</v>
      </c>
    </row>
    <row r="202" spans="1:7" s="2" customFormat="1" ht="37.950000000000003" customHeight="1" x14ac:dyDescent="0.25">
      <c r="A202" s="34" t="s">
        <v>122</v>
      </c>
      <c r="B202" s="18" t="s">
        <v>4</v>
      </c>
      <c r="C202" s="18" t="s">
        <v>71</v>
      </c>
      <c r="D202" s="18" t="s">
        <v>0</v>
      </c>
      <c r="E202" s="18"/>
      <c r="F202" s="19"/>
      <c r="G202" s="20">
        <f>SUM(G203+G207+G209)</f>
        <v>4321.4000000000005</v>
      </c>
    </row>
    <row r="203" spans="1:7" s="2" customFormat="1" ht="21" customHeight="1" x14ac:dyDescent="0.25">
      <c r="A203" s="34" t="s">
        <v>32</v>
      </c>
      <c r="B203" s="18" t="s">
        <v>4</v>
      </c>
      <c r="C203" s="18" t="s">
        <v>71</v>
      </c>
      <c r="D203" s="18" t="s">
        <v>0</v>
      </c>
      <c r="E203" s="18" t="s">
        <v>50</v>
      </c>
      <c r="F203" s="19"/>
      <c r="G203" s="20">
        <f>SUM(G204:G206)</f>
        <v>4292.3</v>
      </c>
    </row>
    <row r="204" spans="1:7" s="2" customFormat="1" ht="36.6" customHeight="1" x14ac:dyDescent="0.25">
      <c r="A204" s="35" t="s">
        <v>18</v>
      </c>
      <c r="B204" s="18" t="s">
        <v>4</v>
      </c>
      <c r="C204" s="18" t="s">
        <v>71</v>
      </c>
      <c r="D204" s="18" t="s">
        <v>0</v>
      </c>
      <c r="E204" s="18" t="s">
        <v>50</v>
      </c>
      <c r="F204" s="19" t="s">
        <v>19</v>
      </c>
      <c r="G204" s="20">
        <v>3984.7</v>
      </c>
    </row>
    <row r="205" spans="1:7" s="2" customFormat="1" ht="38.4" customHeight="1" x14ac:dyDescent="0.25">
      <c r="A205" s="35" t="s">
        <v>142</v>
      </c>
      <c r="B205" s="18" t="s">
        <v>4</v>
      </c>
      <c r="C205" s="18" t="s">
        <v>71</v>
      </c>
      <c r="D205" s="18" t="s">
        <v>0</v>
      </c>
      <c r="E205" s="18" t="s">
        <v>50</v>
      </c>
      <c r="F205" s="19" t="s">
        <v>21</v>
      </c>
      <c r="G205" s="20">
        <v>306.8</v>
      </c>
    </row>
    <row r="206" spans="1:7" s="2" customFormat="1" ht="19.2" customHeight="1" x14ac:dyDescent="0.25">
      <c r="A206" s="35" t="s">
        <v>23</v>
      </c>
      <c r="B206" s="18" t="s">
        <v>4</v>
      </c>
      <c r="C206" s="18" t="s">
        <v>71</v>
      </c>
      <c r="D206" s="18" t="s">
        <v>0</v>
      </c>
      <c r="E206" s="18" t="s">
        <v>50</v>
      </c>
      <c r="F206" s="19" t="s">
        <v>24</v>
      </c>
      <c r="G206" s="20">
        <v>0.8</v>
      </c>
    </row>
    <row r="207" spans="1:7" s="2" customFormat="1" ht="25.2" customHeight="1" x14ac:dyDescent="0.25">
      <c r="A207" s="35" t="s">
        <v>335</v>
      </c>
      <c r="B207" s="18" t="s">
        <v>4</v>
      </c>
      <c r="C207" s="18" t="s">
        <v>71</v>
      </c>
      <c r="D207" s="18" t="s">
        <v>0</v>
      </c>
      <c r="E207" s="18" t="s">
        <v>336</v>
      </c>
      <c r="F207" s="19"/>
      <c r="G207" s="20">
        <f>SUM(G208)</f>
        <v>20.100000000000001</v>
      </c>
    </row>
    <row r="208" spans="1:7" s="2" customFormat="1" ht="31.2" x14ac:dyDescent="0.25">
      <c r="A208" s="35" t="s">
        <v>142</v>
      </c>
      <c r="B208" s="18" t="s">
        <v>4</v>
      </c>
      <c r="C208" s="18" t="s">
        <v>71</v>
      </c>
      <c r="D208" s="18" t="s">
        <v>0</v>
      </c>
      <c r="E208" s="18" t="s">
        <v>336</v>
      </c>
      <c r="F208" s="19" t="s">
        <v>21</v>
      </c>
      <c r="G208" s="20">
        <v>20.100000000000001</v>
      </c>
    </row>
    <row r="209" spans="1:7" s="2" customFormat="1" x14ac:dyDescent="0.25">
      <c r="A209" s="35" t="s">
        <v>341</v>
      </c>
      <c r="B209" s="18" t="s">
        <v>4</v>
      </c>
      <c r="C209" s="18" t="s">
        <v>71</v>
      </c>
      <c r="D209" s="18" t="s">
        <v>0</v>
      </c>
      <c r="E209" s="18" t="s">
        <v>342</v>
      </c>
      <c r="F209" s="19"/>
      <c r="G209" s="20">
        <f>SUM(G210)</f>
        <v>9</v>
      </c>
    </row>
    <row r="210" spans="1:7" s="2" customFormat="1" ht="31.2" x14ac:dyDescent="0.25">
      <c r="A210" s="35" t="s">
        <v>142</v>
      </c>
      <c r="B210" s="18" t="s">
        <v>4</v>
      </c>
      <c r="C210" s="18" t="s">
        <v>71</v>
      </c>
      <c r="D210" s="18" t="s">
        <v>0</v>
      </c>
      <c r="E210" s="18" t="s">
        <v>342</v>
      </c>
      <c r="F210" s="19" t="s">
        <v>21</v>
      </c>
      <c r="G210" s="20">
        <v>9</v>
      </c>
    </row>
    <row r="211" spans="1:7" s="2" customFormat="1" x14ac:dyDescent="0.25">
      <c r="A211" s="34" t="s">
        <v>408</v>
      </c>
      <c r="B211" s="18" t="s">
        <v>4</v>
      </c>
      <c r="C211" s="18" t="s">
        <v>71</v>
      </c>
      <c r="D211" s="18" t="s">
        <v>1</v>
      </c>
      <c r="E211" s="18"/>
      <c r="F211" s="19"/>
      <c r="G211" s="20">
        <f>SUM(G212)</f>
        <v>0</v>
      </c>
    </row>
    <row r="212" spans="1:7" s="2" customFormat="1" x14ac:dyDescent="0.25">
      <c r="A212" s="34" t="s">
        <v>403</v>
      </c>
      <c r="B212" s="18" t="s">
        <v>4</v>
      </c>
      <c r="C212" s="18" t="s">
        <v>71</v>
      </c>
      <c r="D212" s="18" t="s">
        <v>1</v>
      </c>
      <c r="E212" s="18" t="s">
        <v>404</v>
      </c>
      <c r="F212" s="19"/>
      <c r="G212" s="20">
        <f>SUM(G213)</f>
        <v>0</v>
      </c>
    </row>
    <row r="213" spans="1:7" s="2" customFormat="1" ht="37.950000000000003" customHeight="1" x14ac:dyDescent="0.25">
      <c r="A213" s="35" t="s">
        <v>137</v>
      </c>
      <c r="B213" s="18" t="s">
        <v>4</v>
      </c>
      <c r="C213" s="18" t="s">
        <v>71</v>
      </c>
      <c r="D213" s="18" t="s">
        <v>1</v>
      </c>
      <c r="E213" s="18" t="s">
        <v>404</v>
      </c>
      <c r="F213" s="19" t="s">
        <v>138</v>
      </c>
      <c r="G213" s="20">
        <f>465-465</f>
        <v>0</v>
      </c>
    </row>
    <row r="214" spans="1:7" s="2" customFormat="1" ht="19.5" customHeight="1" x14ac:dyDescent="0.25">
      <c r="A214" s="34" t="s">
        <v>206</v>
      </c>
      <c r="B214" s="18" t="s">
        <v>4</v>
      </c>
      <c r="C214" s="18" t="s">
        <v>118</v>
      </c>
      <c r="D214" s="18"/>
      <c r="E214" s="18"/>
      <c r="F214" s="19"/>
      <c r="G214" s="20">
        <f>SUM(G215)</f>
        <v>180420.4</v>
      </c>
    </row>
    <row r="215" spans="1:7" s="2" customFormat="1" ht="34.950000000000003" customHeight="1" x14ac:dyDescent="0.25">
      <c r="A215" s="40" t="s">
        <v>119</v>
      </c>
      <c r="B215" s="18" t="s">
        <v>4</v>
      </c>
      <c r="C215" s="18" t="s">
        <v>118</v>
      </c>
      <c r="D215" s="18" t="s">
        <v>0</v>
      </c>
      <c r="E215" s="18"/>
      <c r="F215" s="19"/>
      <c r="G215" s="20">
        <f>SUM(G216+G224+G228+G220+G232+G234+G218+G230+G226+G236)</f>
        <v>180420.4</v>
      </c>
    </row>
    <row r="216" spans="1:7" s="2" customFormat="1" ht="34.950000000000003" customHeight="1" x14ac:dyDescent="0.25">
      <c r="A216" s="37" t="s">
        <v>133</v>
      </c>
      <c r="B216" s="18" t="s">
        <v>4</v>
      </c>
      <c r="C216" s="18" t="s">
        <v>118</v>
      </c>
      <c r="D216" s="18" t="s">
        <v>0</v>
      </c>
      <c r="E216" s="18" t="s">
        <v>64</v>
      </c>
      <c r="F216" s="19"/>
      <c r="G216" s="20">
        <f>G217</f>
        <v>175249.3</v>
      </c>
    </row>
    <row r="217" spans="1:7" s="2" customFormat="1" ht="31.2" x14ac:dyDescent="0.25">
      <c r="A217" s="35" t="s">
        <v>149</v>
      </c>
      <c r="B217" s="18" t="s">
        <v>4</v>
      </c>
      <c r="C217" s="18" t="s">
        <v>118</v>
      </c>
      <c r="D217" s="18" t="s">
        <v>0</v>
      </c>
      <c r="E217" s="18" t="s">
        <v>64</v>
      </c>
      <c r="F217" s="19" t="s">
        <v>138</v>
      </c>
      <c r="G217" s="20">
        <v>175249.3</v>
      </c>
    </row>
    <row r="218" spans="1:7" s="2" customFormat="1" x14ac:dyDescent="0.25">
      <c r="A218" s="35" t="s">
        <v>403</v>
      </c>
      <c r="B218" s="18" t="s">
        <v>4</v>
      </c>
      <c r="C218" s="18" t="s">
        <v>118</v>
      </c>
      <c r="D218" s="18" t="s">
        <v>0</v>
      </c>
      <c r="E218" s="18" t="s">
        <v>404</v>
      </c>
      <c r="F218" s="19"/>
      <c r="G218" s="20">
        <f>SUM(G219)</f>
        <v>0</v>
      </c>
    </row>
    <row r="219" spans="1:7" s="2" customFormat="1" ht="31.2" x14ac:dyDescent="0.25">
      <c r="A219" s="35" t="s">
        <v>149</v>
      </c>
      <c r="B219" s="18" t="s">
        <v>4</v>
      </c>
      <c r="C219" s="18" t="s">
        <v>118</v>
      </c>
      <c r="D219" s="18" t="s">
        <v>0</v>
      </c>
      <c r="E219" s="18" t="s">
        <v>404</v>
      </c>
      <c r="F219" s="19" t="s">
        <v>138</v>
      </c>
      <c r="G219" s="20"/>
    </row>
    <row r="220" spans="1:7" s="2" customFormat="1" ht="46.8" x14ac:dyDescent="0.25">
      <c r="A220" s="34" t="s">
        <v>207</v>
      </c>
      <c r="B220" s="18" t="s">
        <v>4</v>
      </c>
      <c r="C220" s="18" t="s">
        <v>118</v>
      </c>
      <c r="D220" s="18" t="s">
        <v>0</v>
      </c>
      <c r="E220" s="18" t="s">
        <v>163</v>
      </c>
      <c r="F220" s="19"/>
      <c r="G220" s="20">
        <f>G221+G223+G222</f>
        <v>2401.6</v>
      </c>
    </row>
    <row r="221" spans="1:7" s="2" customFormat="1" ht="31.2" x14ac:dyDescent="0.25">
      <c r="A221" s="35" t="s">
        <v>142</v>
      </c>
      <c r="B221" s="18" t="s">
        <v>4</v>
      </c>
      <c r="C221" s="18" t="s">
        <v>118</v>
      </c>
      <c r="D221" s="18" t="s">
        <v>0</v>
      </c>
      <c r="E221" s="18" t="s">
        <v>163</v>
      </c>
      <c r="F221" s="19" t="s">
        <v>21</v>
      </c>
      <c r="G221" s="20">
        <v>250</v>
      </c>
    </row>
    <row r="222" spans="1:7" s="2" customFormat="1" x14ac:dyDescent="0.25">
      <c r="A222" s="35" t="s">
        <v>144</v>
      </c>
      <c r="B222" s="18" t="s">
        <v>4</v>
      </c>
      <c r="C222" s="18" t="s">
        <v>118</v>
      </c>
      <c r="D222" s="18" t="s">
        <v>0</v>
      </c>
      <c r="E222" s="18" t="s">
        <v>163</v>
      </c>
      <c r="F222" s="19" t="s">
        <v>136</v>
      </c>
      <c r="G222" s="20">
        <v>748</v>
      </c>
    </row>
    <row r="223" spans="1:7" s="2" customFormat="1" ht="32.4" customHeight="1" x14ac:dyDescent="0.25">
      <c r="A223" s="36" t="s">
        <v>149</v>
      </c>
      <c r="B223" s="18" t="s">
        <v>4</v>
      </c>
      <c r="C223" s="18" t="s">
        <v>118</v>
      </c>
      <c r="D223" s="18" t="s">
        <v>0</v>
      </c>
      <c r="E223" s="18" t="s">
        <v>163</v>
      </c>
      <c r="F223" s="19" t="s">
        <v>138</v>
      </c>
      <c r="G223" s="20">
        <v>1403.6</v>
      </c>
    </row>
    <row r="224" spans="1:7" s="2" customFormat="1" ht="33.6" customHeight="1" x14ac:dyDescent="0.25">
      <c r="A224" s="34" t="s">
        <v>208</v>
      </c>
      <c r="B224" s="18" t="s">
        <v>4</v>
      </c>
      <c r="C224" s="18" t="s">
        <v>118</v>
      </c>
      <c r="D224" s="18" t="s">
        <v>0</v>
      </c>
      <c r="E224" s="18" t="s">
        <v>120</v>
      </c>
      <c r="F224" s="19"/>
      <c r="G224" s="20">
        <f>SUM(G225:G225)</f>
        <v>0</v>
      </c>
    </row>
    <row r="225" spans="1:7" s="2" customFormat="1" ht="31.5" customHeight="1" x14ac:dyDescent="0.25">
      <c r="A225" s="36" t="s">
        <v>149</v>
      </c>
      <c r="B225" s="18" t="s">
        <v>4</v>
      </c>
      <c r="C225" s="18" t="s">
        <v>118</v>
      </c>
      <c r="D225" s="18" t="s">
        <v>0</v>
      </c>
      <c r="E225" s="18" t="s">
        <v>120</v>
      </c>
      <c r="F225" s="19" t="s">
        <v>138</v>
      </c>
      <c r="G225" s="20"/>
    </row>
    <row r="226" spans="1:7" s="2" customFormat="1" ht="16.95" customHeight="1" x14ac:dyDescent="0.25">
      <c r="A226" s="36" t="s">
        <v>419</v>
      </c>
      <c r="B226" s="18" t="s">
        <v>4</v>
      </c>
      <c r="C226" s="18" t="s">
        <v>118</v>
      </c>
      <c r="D226" s="18" t="s">
        <v>0</v>
      </c>
      <c r="E226" s="18" t="s">
        <v>418</v>
      </c>
      <c r="F226" s="19"/>
      <c r="G226" s="20">
        <f>G227</f>
        <v>597</v>
      </c>
    </row>
    <row r="227" spans="1:7" s="2" customFormat="1" ht="31.5" customHeight="1" x14ac:dyDescent="0.25">
      <c r="A227" s="36" t="s">
        <v>149</v>
      </c>
      <c r="B227" s="18" t="s">
        <v>4</v>
      </c>
      <c r="C227" s="18" t="s">
        <v>118</v>
      </c>
      <c r="D227" s="18" t="s">
        <v>0</v>
      </c>
      <c r="E227" s="18" t="s">
        <v>418</v>
      </c>
      <c r="F227" s="19" t="s">
        <v>138</v>
      </c>
      <c r="G227" s="20">
        <v>597</v>
      </c>
    </row>
    <row r="228" spans="1:7" s="2" customFormat="1" ht="93.6" x14ac:dyDescent="0.25">
      <c r="A228" s="41" t="s">
        <v>319</v>
      </c>
      <c r="B228" s="18" t="s">
        <v>4</v>
      </c>
      <c r="C228" s="18" t="s">
        <v>118</v>
      </c>
      <c r="D228" s="18" t="s">
        <v>0</v>
      </c>
      <c r="E228" s="18" t="s">
        <v>121</v>
      </c>
      <c r="F228" s="19"/>
      <c r="G228" s="20">
        <f>SUM(G229:G229)</f>
        <v>625</v>
      </c>
    </row>
    <row r="229" spans="1:7" s="2" customFormat="1" ht="31.2" x14ac:dyDescent="0.25">
      <c r="A229" s="35" t="s">
        <v>143</v>
      </c>
      <c r="B229" s="18" t="s">
        <v>4</v>
      </c>
      <c r="C229" s="18" t="s">
        <v>118</v>
      </c>
      <c r="D229" s="18" t="s">
        <v>0</v>
      </c>
      <c r="E229" s="18" t="s">
        <v>121</v>
      </c>
      <c r="F229" s="19" t="s">
        <v>138</v>
      </c>
      <c r="G229" s="20">
        <v>625</v>
      </c>
    </row>
    <row r="230" spans="1:7" s="2" customFormat="1" ht="31.2" x14ac:dyDescent="0.25">
      <c r="A230" s="35" t="s">
        <v>279</v>
      </c>
      <c r="B230" s="18" t="s">
        <v>4</v>
      </c>
      <c r="C230" s="18" t="s">
        <v>118</v>
      </c>
      <c r="D230" s="18" t="s">
        <v>0</v>
      </c>
      <c r="E230" s="18" t="s">
        <v>375</v>
      </c>
      <c r="F230" s="19"/>
      <c r="G230" s="20">
        <f>G231</f>
        <v>0</v>
      </c>
    </row>
    <row r="231" spans="1:7" s="2" customFormat="1" ht="34.950000000000003" customHeight="1" x14ac:dyDescent="0.25">
      <c r="A231" s="35" t="s">
        <v>137</v>
      </c>
      <c r="B231" s="18" t="s">
        <v>4</v>
      </c>
      <c r="C231" s="18" t="s">
        <v>118</v>
      </c>
      <c r="D231" s="18" t="s">
        <v>0</v>
      </c>
      <c r="E231" s="18" t="s">
        <v>375</v>
      </c>
      <c r="F231" s="19" t="s">
        <v>138</v>
      </c>
      <c r="G231" s="20"/>
    </row>
    <row r="232" spans="1:7" s="2" customFormat="1" ht="31.2" x14ac:dyDescent="0.25">
      <c r="A232" s="35" t="s">
        <v>291</v>
      </c>
      <c r="B232" s="18" t="s">
        <v>4</v>
      </c>
      <c r="C232" s="18" t="s">
        <v>118</v>
      </c>
      <c r="D232" s="18" t="s">
        <v>0</v>
      </c>
      <c r="E232" s="18" t="s">
        <v>287</v>
      </c>
      <c r="F232" s="19"/>
      <c r="G232" s="20">
        <f>G233</f>
        <v>1547.5</v>
      </c>
    </row>
    <row r="233" spans="1:7" s="2" customFormat="1" ht="31.2" x14ac:dyDescent="0.25">
      <c r="A233" s="35" t="s">
        <v>143</v>
      </c>
      <c r="B233" s="18" t="s">
        <v>4</v>
      </c>
      <c r="C233" s="18" t="s">
        <v>118</v>
      </c>
      <c r="D233" s="18" t="s">
        <v>0</v>
      </c>
      <c r="E233" s="18" t="s">
        <v>287</v>
      </c>
      <c r="F233" s="19" t="s">
        <v>138</v>
      </c>
      <c r="G233" s="20">
        <v>1547.5</v>
      </c>
    </row>
    <row r="234" spans="1:7" s="2" customFormat="1" ht="31.2" x14ac:dyDescent="0.25">
      <c r="A234" s="35" t="s">
        <v>374</v>
      </c>
      <c r="B234" s="18" t="s">
        <v>4</v>
      </c>
      <c r="C234" s="18" t="s">
        <v>118</v>
      </c>
      <c r="D234" s="18" t="s">
        <v>0</v>
      </c>
      <c r="E234" s="18" t="s">
        <v>373</v>
      </c>
      <c r="F234" s="19"/>
      <c r="G234" s="20">
        <f>G235</f>
        <v>0</v>
      </c>
    </row>
    <row r="235" spans="1:7" s="2" customFormat="1" ht="31.2" x14ac:dyDescent="0.25">
      <c r="A235" s="35" t="s">
        <v>143</v>
      </c>
      <c r="B235" s="18" t="s">
        <v>4</v>
      </c>
      <c r="C235" s="18" t="s">
        <v>118</v>
      </c>
      <c r="D235" s="18" t="s">
        <v>0</v>
      </c>
      <c r="E235" s="18" t="s">
        <v>373</v>
      </c>
      <c r="F235" s="19" t="s">
        <v>138</v>
      </c>
      <c r="G235" s="20"/>
    </row>
    <row r="236" spans="1:7" s="2" customFormat="1" ht="31.2" x14ac:dyDescent="0.25">
      <c r="A236" s="35" t="s">
        <v>430</v>
      </c>
      <c r="B236" s="18" t="s">
        <v>4</v>
      </c>
      <c r="C236" s="18" t="s">
        <v>118</v>
      </c>
      <c r="D236" s="18" t="s">
        <v>0</v>
      </c>
      <c r="E236" s="18" t="s">
        <v>429</v>
      </c>
      <c r="F236" s="19"/>
      <c r="G236" s="20">
        <f>G237</f>
        <v>0</v>
      </c>
    </row>
    <row r="237" spans="1:7" s="2" customFormat="1" ht="31.2" x14ac:dyDescent="0.25">
      <c r="A237" s="35" t="s">
        <v>143</v>
      </c>
      <c r="B237" s="18" t="s">
        <v>4</v>
      </c>
      <c r="C237" s="18" t="s">
        <v>118</v>
      </c>
      <c r="D237" s="18" t="s">
        <v>0</v>
      </c>
      <c r="E237" s="18" t="s">
        <v>429</v>
      </c>
      <c r="F237" s="19" t="s">
        <v>138</v>
      </c>
      <c r="G237" s="20"/>
    </row>
    <row r="238" spans="1:7" s="2" customFormat="1" x14ac:dyDescent="0.25">
      <c r="A238" s="34" t="s">
        <v>209</v>
      </c>
      <c r="B238" s="18" t="s">
        <v>4</v>
      </c>
      <c r="C238" s="18" t="s">
        <v>128</v>
      </c>
      <c r="D238" s="18"/>
      <c r="E238" s="18"/>
      <c r="F238" s="19"/>
      <c r="G238" s="20">
        <f>G239</f>
        <v>1046.7</v>
      </c>
    </row>
    <row r="239" spans="1:7" s="2" customFormat="1" ht="46.8" x14ac:dyDescent="0.25">
      <c r="A239" s="34" t="s">
        <v>165</v>
      </c>
      <c r="B239" s="18" t="s">
        <v>4</v>
      </c>
      <c r="C239" s="18" t="s">
        <v>128</v>
      </c>
      <c r="D239" s="18" t="s">
        <v>0</v>
      </c>
      <c r="E239" s="18"/>
      <c r="F239" s="19"/>
      <c r="G239" s="20">
        <f>G240</f>
        <v>1046.7</v>
      </c>
    </row>
    <row r="240" spans="1:7" s="2" customFormat="1" ht="46.8" x14ac:dyDescent="0.25">
      <c r="A240" s="34" t="s">
        <v>246</v>
      </c>
      <c r="B240" s="18" t="s">
        <v>4</v>
      </c>
      <c r="C240" s="18" t="s">
        <v>128</v>
      </c>
      <c r="D240" s="18" t="s">
        <v>0</v>
      </c>
      <c r="E240" s="18" t="s">
        <v>164</v>
      </c>
      <c r="F240" s="19"/>
      <c r="G240" s="20">
        <f>G241+G242+G243+G244</f>
        <v>1046.7</v>
      </c>
    </row>
    <row r="241" spans="1:7" s="2" customFormat="1" ht="46.8" x14ac:dyDescent="0.25">
      <c r="A241" s="34" t="s">
        <v>141</v>
      </c>
      <c r="B241" s="18" t="s">
        <v>4</v>
      </c>
      <c r="C241" s="18" t="s">
        <v>128</v>
      </c>
      <c r="D241" s="18" t="s">
        <v>0</v>
      </c>
      <c r="E241" s="18" t="s">
        <v>164</v>
      </c>
      <c r="F241" s="19" t="s">
        <v>19</v>
      </c>
      <c r="G241" s="20"/>
    </row>
    <row r="242" spans="1:7" s="2" customFormat="1" ht="35.4" customHeight="1" x14ac:dyDescent="0.25">
      <c r="A242" s="35" t="s">
        <v>142</v>
      </c>
      <c r="B242" s="18" t="s">
        <v>4</v>
      </c>
      <c r="C242" s="18" t="s">
        <v>128</v>
      </c>
      <c r="D242" s="18" t="s">
        <v>0</v>
      </c>
      <c r="E242" s="18" t="s">
        <v>164</v>
      </c>
      <c r="F242" s="19" t="s">
        <v>21</v>
      </c>
      <c r="G242" s="20">
        <v>879.2</v>
      </c>
    </row>
    <row r="243" spans="1:7" s="2" customFormat="1" ht="22.2" customHeight="1" x14ac:dyDescent="0.25">
      <c r="A243" s="35" t="s">
        <v>144</v>
      </c>
      <c r="B243" s="18" t="s">
        <v>4</v>
      </c>
      <c r="C243" s="18" t="s">
        <v>128</v>
      </c>
      <c r="D243" s="18" t="s">
        <v>0</v>
      </c>
      <c r="E243" s="18" t="s">
        <v>164</v>
      </c>
      <c r="F243" s="19" t="s">
        <v>136</v>
      </c>
      <c r="G243" s="20">
        <v>20</v>
      </c>
    </row>
    <row r="244" spans="1:7" s="2" customFormat="1" ht="31.95" customHeight="1" x14ac:dyDescent="0.25">
      <c r="A244" s="35" t="s">
        <v>149</v>
      </c>
      <c r="B244" s="18" t="s">
        <v>4</v>
      </c>
      <c r="C244" s="18" t="s">
        <v>128</v>
      </c>
      <c r="D244" s="18" t="s">
        <v>0</v>
      </c>
      <c r="E244" s="18" t="s">
        <v>164</v>
      </c>
      <c r="F244" s="19" t="s">
        <v>138</v>
      </c>
      <c r="G244" s="20">
        <v>147.5</v>
      </c>
    </row>
    <row r="245" spans="1:7" s="2" customFormat="1" ht="31.2" x14ac:dyDescent="0.25">
      <c r="A245" s="34" t="s">
        <v>210</v>
      </c>
      <c r="B245" s="18" t="s">
        <v>10</v>
      </c>
      <c r="C245" s="18"/>
      <c r="D245" s="18"/>
      <c r="E245" s="18"/>
      <c r="F245" s="18"/>
      <c r="G245" s="20">
        <f>SUM(G246)</f>
        <v>13463.099999999999</v>
      </c>
    </row>
    <row r="246" spans="1:7" s="2" customFormat="1" ht="31.95" customHeight="1" x14ac:dyDescent="0.25">
      <c r="A246" s="42" t="s">
        <v>211</v>
      </c>
      <c r="B246" s="18" t="s">
        <v>10</v>
      </c>
      <c r="C246" s="18" t="s">
        <v>71</v>
      </c>
      <c r="D246" s="18"/>
      <c r="E246" s="18"/>
      <c r="F246" s="18"/>
      <c r="G246" s="20">
        <f>SUM(G247+G260+G271+G274)</f>
        <v>13463.099999999999</v>
      </c>
    </row>
    <row r="247" spans="1:7" s="2" customFormat="1" ht="40.950000000000003" customHeight="1" x14ac:dyDescent="0.25">
      <c r="A247" s="34" t="s">
        <v>53</v>
      </c>
      <c r="B247" s="18" t="s">
        <v>10</v>
      </c>
      <c r="C247" s="18" t="s">
        <v>71</v>
      </c>
      <c r="D247" s="18" t="s">
        <v>0</v>
      </c>
      <c r="E247" s="18"/>
      <c r="F247" s="19"/>
      <c r="G247" s="20">
        <f>SUM(G250+G253+G256+G258+G248)</f>
        <v>2330.3999999999996</v>
      </c>
    </row>
    <row r="248" spans="1:7" s="2" customFormat="1" ht="31.2" customHeight="1" x14ac:dyDescent="0.25">
      <c r="A248" s="52" t="s">
        <v>147</v>
      </c>
      <c r="B248" s="18" t="s">
        <v>10</v>
      </c>
      <c r="C248" s="18" t="s">
        <v>71</v>
      </c>
      <c r="D248" s="18" t="s">
        <v>0</v>
      </c>
      <c r="E248" s="18" t="s">
        <v>148</v>
      </c>
      <c r="F248" s="19"/>
      <c r="G248" s="20">
        <f>SUM(G249)</f>
        <v>63</v>
      </c>
    </row>
    <row r="249" spans="1:7" s="2" customFormat="1" ht="31.2" customHeight="1" x14ac:dyDescent="0.25">
      <c r="A249" s="52" t="s">
        <v>18</v>
      </c>
      <c r="B249" s="18" t="s">
        <v>10</v>
      </c>
      <c r="C249" s="18" t="s">
        <v>71</v>
      </c>
      <c r="D249" s="18" t="s">
        <v>0</v>
      </c>
      <c r="E249" s="18" t="s">
        <v>148</v>
      </c>
      <c r="F249" s="19" t="s">
        <v>19</v>
      </c>
      <c r="G249" s="20">
        <v>63</v>
      </c>
    </row>
    <row r="250" spans="1:7" s="2" customFormat="1" ht="50.4" customHeight="1" x14ac:dyDescent="0.25">
      <c r="A250" s="35" t="s">
        <v>252</v>
      </c>
      <c r="B250" s="18" t="s">
        <v>10</v>
      </c>
      <c r="C250" s="18" t="s">
        <v>71</v>
      </c>
      <c r="D250" s="18" t="s">
        <v>0</v>
      </c>
      <c r="E250" s="18" t="s">
        <v>251</v>
      </c>
      <c r="F250" s="19"/>
      <c r="G250" s="20">
        <f>SUM(G251:G252)</f>
        <v>1511.6</v>
      </c>
    </row>
    <row r="251" spans="1:7" s="2" customFormat="1" ht="52.2" customHeight="1" x14ac:dyDescent="0.25">
      <c r="A251" s="35" t="s">
        <v>141</v>
      </c>
      <c r="B251" s="18" t="s">
        <v>10</v>
      </c>
      <c r="C251" s="18" t="s">
        <v>71</v>
      </c>
      <c r="D251" s="18" t="s">
        <v>0</v>
      </c>
      <c r="E251" s="18" t="s">
        <v>251</v>
      </c>
      <c r="F251" s="19" t="s">
        <v>19</v>
      </c>
      <c r="G251" s="20">
        <v>1349.6</v>
      </c>
    </row>
    <row r="252" spans="1:7" s="2" customFormat="1" ht="33" customHeight="1" x14ac:dyDescent="0.25">
      <c r="A252" s="35" t="s">
        <v>142</v>
      </c>
      <c r="B252" s="18" t="s">
        <v>10</v>
      </c>
      <c r="C252" s="18" t="s">
        <v>71</v>
      </c>
      <c r="D252" s="18" t="s">
        <v>0</v>
      </c>
      <c r="E252" s="18" t="s">
        <v>251</v>
      </c>
      <c r="F252" s="19" t="s">
        <v>21</v>
      </c>
      <c r="G252" s="20">
        <v>162</v>
      </c>
    </row>
    <row r="253" spans="1:7" s="2" customFormat="1" ht="99" customHeight="1" x14ac:dyDescent="0.25">
      <c r="A253" s="43" t="s">
        <v>264</v>
      </c>
      <c r="B253" s="18" t="s">
        <v>10</v>
      </c>
      <c r="C253" s="18" t="s">
        <v>71</v>
      </c>
      <c r="D253" s="18" t="s">
        <v>0</v>
      </c>
      <c r="E253" s="18" t="s">
        <v>54</v>
      </c>
      <c r="F253" s="19"/>
      <c r="G253" s="20">
        <f>SUM(G254:G255)</f>
        <v>755.8</v>
      </c>
    </row>
    <row r="254" spans="1:7" s="2" customFormat="1" ht="50.4" customHeight="1" x14ac:dyDescent="0.25">
      <c r="A254" s="35" t="s">
        <v>140</v>
      </c>
      <c r="B254" s="18" t="s">
        <v>10</v>
      </c>
      <c r="C254" s="18" t="s">
        <v>71</v>
      </c>
      <c r="D254" s="18" t="s">
        <v>0</v>
      </c>
      <c r="E254" s="18" t="s">
        <v>54</v>
      </c>
      <c r="F254" s="19" t="s">
        <v>19</v>
      </c>
      <c r="G254" s="20">
        <v>674.8</v>
      </c>
    </row>
    <row r="255" spans="1:7" s="2" customFormat="1" ht="31.2" x14ac:dyDescent="0.25">
      <c r="A255" s="35" t="s">
        <v>142</v>
      </c>
      <c r="B255" s="18" t="s">
        <v>10</v>
      </c>
      <c r="C255" s="18" t="s">
        <v>71</v>
      </c>
      <c r="D255" s="18" t="s">
        <v>0</v>
      </c>
      <c r="E255" s="18" t="s">
        <v>54</v>
      </c>
      <c r="F255" s="19" t="s">
        <v>21</v>
      </c>
      <c r="G255" s="20">
        <v>81</v>
      </c>
    </row>
    <row r="256" spans="1:7" s="2" customFormat="1" ht="46.8" x14ac:dyDescent="0.25">
      <c r="A256" s="52" t="s">
        <v>440</v>
      </c>
      <c r="B256" s="18" t="s">
        <v>10</v>
      </c>
      <c r="C256" s="18" t="s">
        <v>71</v>
      </c>
      <c r="D256" s="18" t="s">
        <v>0</v>
      </c>
      <c r="E256" s="18" t="s">
        <v>441</v>
      </c>
      <c r="F256" s="19"/>
      <c r="G256" s="20">
        <f>SUM(G257)</f>
        <v>0</v>
      </c>
    </row>
    <row r="257" spans="1:7" s="2" customFormat="1" ht="31.2" x14ac:dyDescent="0.25">
      <c r="A257" s="52" t="s">
        <v>142</v>
      </c>
      <c r="B257" s="18" t="s">
        <v>10</v>
      </c>
      <c r="C257" s="18" t="s">
        <v>71</v>
      </c>
      <c r="D257" s="18" t="s">
        <v>0</v>
      </c>
      <c r="E257" s="18" t="s">
        <v>441</v>
      </c>
      <c r="F257" s="19" t="s">
        <v>21</v>
      </c>
      <c r="G257" s="20">
        <f>26455.6-26455.6</f>
        <v>0</v>
      </c>
    </row>
    <row r="258" spans="1:7" s="2" customFormat="1" ht="78" x14ac:dyDescent="0.25">
      <c r="A258" s="52" t="s">
        <v>442</v>
      </c>
      <c r="B258" s="18" t="s">
        <v>10</v>
      </c>
      <c r="C258" s="18" t="s">
        <v>71</v>
      </c>
      <c r="D258" s="18" t="s">
        <v>0</v>
      </c>
      <c r="E258" s="18" t="s">
        <v>443</v>
      </c>
      <c r="F258" s="19"/>
      <c r="G258" s="20">
        <f>SUM(G259)</f>
        <v>0</v>
      </c>
    </row>
    <row r="259" spans="1:7" s="2" customFormat="1" ht="31.2" x14ac:dyDescent="0.25">
      <c r="A259" s="52" t="s">
        <v>142</v>
      </c>
      <c r="B259" s="18" t="s">
        <v>10</v>
      </c>
      <c r="C259" s="18" t="s">
        <v>71</v>
      </c>
      <c r="D259" s="18" t="s">
        <v>0</v>
      </c>
      <c r="E259" s="18" t="s">
        <v>443</v>
      </c>
      <c r="F259" s="19" t="s">
        <v>21</v>
      </c>
      <c r="G259" s="20">
        <f>14041.8-14041.8</f>
        <v>0</v>
      </c>
    </row>
    <row r="260" spans="1:7" s="2" customFormat="1" x14ac:dyDescent="0.25">
      <c r="A260" s="35" t="s">
        <v>187</v>
      </c>
      <c r="B260" s="18" t="s">
        <v>10</v>
      </c>
      <c r="C260" s="18" t="s">
        <v>71</v>
      </c>
      <c r="D260" s="18" t="s">
        <v>1</v>
      </c>
      <c r="E260" s="18"/>
      <c r="F260" s="19"/>
      <c r="G260" s="20">
        <f>SUM(G261+G264+G267+G269)</f>
        <v>9112.6999999999989</v>
      </c>
    </row>
    <row r="261" spans="1:7" s="2" customFormat="1" x14ac:dyDescent="0.25">
      <c r="A261" s="35" t="s">
        <v>32</v>
      </c>
      <c r="B261" s="18" t="s">
        <v>10</v>
      </c>
      <c r="C261" s="18" t="s">
        <v>71</v>
      </c>
      <c r="D261" s="18" t="s">
        <v>1</v>
      </c>
      <c r="E261" s="18" t="s">
        <v>50</v>
      </c>
      <c r="F261" s="19"/>
      <c r="G261" s="20">
        <f>SUM(G262:G263)</f>
        <v>8666.2999999999993</v>
      </c>
    </row>
    <row r="262" spans="1:7" s="2" customFormat="1" ht="45.75" customHeight="1" x14ac:dyDescent="0.25">
      <c r="A262" s="35" t="s">
        <v>141</v>
      </c>
      <c r="B262" s="18" t="s">
        <v>10</v>
      </c>
      <c r="C262" s="18" t="s">
        <v>71</v>
      </c>
      <c r="D262" s="18" t="s">
        <v>1</v>
      </c>
      <c r="E262" s="18" t="s">
        <v>50</v>
      </c>
      <c r="F262" s="19" t="s">
        <v>19</v>
      </c>
      <c r="G262" s="20">
        <v>8377</v>
      </c>
    </row>
    <row r="263" spans="1:7" s="2" customFormat="1" ht="31.2" x14ac:dyDescent="0.25">
      <c r="A263" s="35" t="s">
        <v>142</v>
      </c>
      <c r="B263" s="18" t="s">
        <v>10</v>
      </c>
      <c r="C263" s="18" t="s">
        <v>71</v>
      </c>
      <c r="D263" s="18" t="s">
        <v>1</v>
      </c>
      <c r="E263" s="18" t="s">
        <v>50</v>
      </c>
      <c r="F263" s="19" t="s">
        <v>21</v>
      </c>
      <c r="G263" s="20">
        <v>289.3</v>
      </c>
    </row>
    <row r="264" spans="1:7" s="2" customFormat="1" ht="51" customHeight="1" x14ac:dyDescent="0.25">
      <c r="A264" s="35" t="s">
        <v>39</v>
      </c>
      <c r="B264" s="18" t="s">
        <v>10</v>
      </c>
      <c r="C264" s="18" t="s">
        <v>71</v>
      </c>
      <c r="D264" s="18" t="s">
        <v>1</v>
      </c>
      <c r="E264" s="18" t="s">
        <v>56</v>
      </c>
      <c r="F264" s="19"/>
      <c r="G264" s="20">
        <f>G266+G265</f>
        <v>400</v>
      </c>
    </row>
    <row r="265" spans="1:7" s="2" customFormat="1" ht="46.8" x14ac:dyDescent="0.25">
      <c r="A265" s="35" t="s">
        <v>141</v>
      </c>
      <c r="B265" s="18" t="s">
        <v>10</v>
      </c>
      <c r="C265" s="18" t="s">
        <v>71</v>
      </c>
      <c r="D265" s="18" t="s">
        <v>1</v>
      </c>
      <c r="E265" s="18" t="s">
        <v>56</v>
      </c>
      <c r="F265" s="19" t="s">
        <v>19</v>
      </c>
      <c r="G265" s="20">
        <v>350</v>
      </c>
    </row>
    <row r="266" spans="1:7" s="2" customFormat="1" ht="33" customHeight="1" x14ac:dyDescent="0.25">
      <c r="A266" s="35" t="s">
        <v>142</v>
      </c>
      <c r="B266" s="18" t="s">
        <v>10</v>
      </c>
      <c r="C266" s="18" t="s">
        <v>71</v>
      </c>
      <c r="D266" s="18" t="s">
        <v>1</v>
      </c>
      <c r="E266" s="18" t="s">
        <v>56</v>
      </c>
      <c r="F266" s="19" t="s">
        <v>21</v>
      </c>
      <c r="G266" s="20">
        <v>50</v>
      </c>
    </row>
    <row r="267" spans="1:7" s="2" customFormat="1" ht="21.6" customHeight="1" x14ac:dyDescent="0.25">
      <c r="A267" s="35" t="s">
        <v>335</v>
      </c>
      <c r="B267" s="18" t="s">
        <v>10</v>
      </c>
      <c r="C267" s="30">
        <v>1</v>
      </c>
      <c r="D267" s="18" t="s">
        <v>1</v>
      </c>
      <c r="E267" s="18" t="s">
        <v>336</v>
      </c>
      <c r="F267" s="18"/>
      <c r="G267" s="20">
        <f t="shared" ref="G267" si="0">SUM(G268)</f>
        <v>34.4</v>
      </c>
    </row>
    <row r="268" spans="1:7" s="2" customFormat="1" ht="31.95" customHeight="1" x14ac:dyDescent="0.25">
      <c r="A268" s="35" t="s">
        <v>142</v>
      </c>
      <c r="B268" s="18" t="s">
        <v>10</v>
      </c>
      <c r="C268" s="30">
        <v>1</v>
      </c>
      <c r="D268" s="18" t="s">
        <v>1</v>
      </c>
      <c r="E268" s="18" t="s">
        <v>336</v>
      </c>
      <c r="F268" s="18" t="s">
        <v>21</v>
      </c>
      <c r="G268" s="20">
        <v>34.4</v>
      </c>
    </row>
    <row r="269" spans="1:7" s="2" customFormat="1" ht="19.2" customHeight="1" x14ac:dyDescent="0.25">
      <c r="A269" s="35" t="s">
        <v>341</v>
      </c>
      <c r="B269" s="18" t="s">
        <v>10</v>
      </c>
      <c r="C269" s="18" t="s">
        <v>71</v>
      </c>
      <c r="D269" s="18" t="s">
        <v>1</v>
      </c>
      <c r="E269" s="18" t="s">
        <v>342</v>
      </c>
      <c r="F269" s="19"/>
      <c r="G269" s="20">
        <f t="shared" ref="G269" si="1">SUM(G270)</f>
        <v>12</v>
      </c>
    </row>
    <row r="270" spans="1:7" s="2" customFormat="1" ht="31.95" customHeight="1" x14ac:dyDescent="0.25">
      <c r="A270" s="35" t="s">
        <v>142</v>
      </c>
      <c r="B270" s="18" t="s">
        <v>10</v>
      </c>
      <c r="C270" s="18" t="s">
        <v>71</v>
      </c>
      <c r="D270" s="18" t="s">
        <v>1</v>
      </c>
      <c r="E270" s="18" t="s">
        <v>342</v>
      </c>
      <c r="F270" s="19" t="s">
        <v>21</v>
      </c>
      <c r="G270" s="20">
        <v>12</v>
      </c>
    </row>
    <row r="271" spans="1:7" s="2" customFormat="1" ht="17.399999999999999" customHeight="1" x14ac:dyDescent="0.25">
      <c r="A271" s="35" t="s">
        <v>188</v>
      </c>
      <c r="B271" s="18" t="s">
        <v>10</v>
      </c>
      <c r="C271" s="18" t="s">
        <v>71</v>
      </c>
      <c r="D271" s="18" t="s">
        <v>2</v>
      </c>
      <c r="E271" s="18"/>
      <c r="F271" s="19"/>
      <c r="G271" s="20">
        <f>SUM(G272)</f>
        <v>2020</v>
      </c>
    </row>
    <row r="272" spans="1:7" s="2" customFormat="1" ht="48" customHeight="1" x14ac:dyDescent="0.25">
      <c r="A272" s="34" t="s">
        <v>36</v>
      </c>
      <c r="B272" s="18" t="s">
        <v>10</v>
      </c>
      <c r="C272" s="18" t="s">
        <v>71</v>
      </c>
      <c r="D272" s="18" t="s">
        <v>2</v>
      </c>
      <c r="E272" s="18" t="s">
        <v>64</v>
      </c>
      <c r="F272" s="19"/>
      <c r="G272" s="20">
        <f>SUM(G273)</f>
        <v>2020</v>
      </c>
    </row>
    <row r="273" spans="1:7" s="2" customFormat="1" ht="31.95" customHeight="1" x14ac:dyDescent="0.25">
      <c r="A273" s="36" t="s">
        <v>143</v>
      </c>
      <c r="B273" s="18" t="s">
        <v>10</v>
      </c>
      <c r="C273" s="18" t="s">
        <v>71</v>
      </c>
      <c r="D273" s="18" t="s">
        <v>2</v>
      </c>
      <c r="E273" s="18" t="s">
        <v>64</v>
      </c>
      <c r="F273" s="19" t="s">
        <v>138</v>
      </c>
      <c r="G273" s="20">
        <v>2020</v>
      </c>
    </row>
    <row r="274" spans="1:7" s="2" customFormat="1" ht="31.95" customHeight="1" x14ac:dyDescent="0.25">
      <c r="A274" s="36" t="s">
        <v>301</v>
      </c>
      <c r="B274" s="18" t="s">
        <v>10</v>
      </c>
      <c r="C274" s="18" t="s">
        <v>71</v>
      </c>
      <c r="D274" s="18" t="s">
        <v>3</v>
      </c>
      <c r="E274" s="18"/>
      <c r="F274" s="19"/>
      <c r="G274" s="20">
        <f>SUM(G275)</f>
        <v>0</v>
      </c>
    </row>
    <row r="275" spans="1:7" s="2" customFormat="1" ht="18" customHeight="1" x14ac:dyDescent="0.25">
      <c r="A275" s="36" t="s">
        <v>300</v>
      </c>
      <c r="B275" s="18" t="s">
        <v>10</v>
      </c>
      <c r="C275" s="18" t="s">
        <v>71</v>
      </c>
      <c r="D275" s="18" t="s">
        <v>3</v>
      </c>
      <c r="E275" s="18" t="s">
        <v>299</v>
      </c>
      <c r="F275" s="19"/>
      <c r="G275" s="20">
        <f>SUM(G276)</f>
        <v>0</v>
      </c>
    </row>
    <row r="276" spans="1:7" s="2" customFormat="1" ht="18" customHeight="1" x14ac:dyDescent="0.25">
      <c r="A276" s="36" t="s">
        <v>9</v>
      </c>
      <c r="B276" s="18" t="s">
        <v>10</v>
      </c>
      <c r="C276" s="18" t="s">
        <v>71</v>
      </c>
      <c r="D276" s="18" t="s">
        <v>3</v>
      </c>
      <c r="E276" s="18" t="s">
        <v>299</v>
      </c>
      <c r="F276" s="19" t="s">
        <v>28</v>
      </c>
      <c r="G276" s="20"/>
    </row>
    <row r="277" spans="1:7" s="2" customFormat="1" ht="31.5" customHeight="1" x14ac:dyDescent="0.25">
      <c r="A277" s="34" t="s">
        <v>212</v>
      </c>
      <c r="B277" s="18" t="s">
        <v>5</v>
      </c>
      <c r="C277" s="18"/>
      <c r="D277" s="18"/>
      <c r="E277" s="18"/>
      <c r="F277" s="19"/>
      <c r="G277" s="20">
        <f>SUM(G278)</f>
        <v>118910.6</v>
      </c>
    </row>
    <row r="278" spans="1:7" s="2" customFormat="1" ht="49.2" customHeight="1" x14ac:dyDescent="0.25">
      <c r="A278" s="37" t="s">
        <v>213</v>
      </c>
      <c r="B278" s="18" t="s">
        <v>5</v>
      </c>
      <c r="C278" s="18" t="s">
        <v>71</v>
      </c>
      <c r="D278" s="18"/>
      <c r="E278" s="18"/>
      <c r="F278" s="19"/>
      <c r="G278" s="20">
        <f>SUM(G279+G286+G296)</f>
        <v>118910.6</v>
      </c>
    </row>
    <row r="279" spans="1:7" s="2" customFormat="1" ht="21.6" customHeight="1" x14ac:dyDescent="0.25">
      <c r="A279" s="37" t="s">
        <v>63</v>
      </c>
      <c r="B279" s="18" t="s">
        <v>5</v>
      </c>
      <c r="C279" s="18" t="s">
        <v>71</v>
      </c>
      <c r="D279" s="18" t="s">
        <v>0</v>
      </c>
      <c r="E279" s="18"/>
      <c r="F279" s="19"/>
      <c r="G279" s="20">
        <f>SUM(G280)</f>
        <v>99520</v>
      </c>
    </row>
    <row r="280" spans="1:7" s="2" customFormat="1" ht="53.4" customHeight="1" x14ac:dyDescent="0.25">
      <c r="A280" s="37" t="s">
        <v>133</v>
      </c>
      <c r="B280" s="18" t="s">
        <v>5</v>
      </c>
      <c r="C280" s="18" t="s">
        <v>71</v>
      </c>
      <c r="D280" s="18" t="s">
        <v>0</v>
      </c>
      <c r="E280" s="18" t="s">
        <v>64</v>
      </c>
      <c r="F280" s="19"/>
      <c r="G280" s="20">
        <f>SUM(G281:G285)</f>
        <v>99520</v>
      </c>
    </row>
    <row r="281" spans="1:7" s="2" customFormat="1" ht="51" customHeight="1" x14ac:dyDescent="0.25">
      <c r="A281" s="35" t="s">
        <v>141</v>
      </c>
      <c r="B281" s="18" t="s">
        <v>5</v>
      </c>
      <c r="C281" s="18" t="s">
        <v>71</v>
      </c>
      <c r="D281" s="18" t="s">
        <v>0</v>
      </c>
      <c r="E281" s="18" t="s">
        <v>64</v>
      </c>
      <c r="F281" s="19" t="s">
        <v>19</v>
      </c>
      <c r="G281" s="20">
        <v>49098.400000000001</v>
      </c>
    </row>
    <row r="282" spans="1:7" s="2" customFormat="1" ht="38.4" customHeight="1" x14ac:dyDescent="0.25">
      <c r="A282" s="35" t="s">
        <v>142</v>
      </c>
      <c r="B282" s="18" t="s">
        <v>5</v>
      </c>
      <c r="C282" s="18" t="s">
        <v>71</v>
      </c>
      <c r="D282" s="18" t="s">
        <v>0</v>
      </c>
      <c r="E282" s="18" t="s">
        <v>64</v>
      </c>
      <c r="F282" s="19" t="s">
        <v>21</v>
      </c>
      <c r="G282" s="20">
        <v>40567.599999999999</v>
      </c>
    </row>
    <row r="283" spans="1:7" s="2" customFormat="1" ht="18" customHeight="1" x14ac:dyDescent="0.25">
      <c r="A283" s="35" t="s">
        <v>144</v>
      </c>
      <c r="B283" s="18" t="s">
        <v>5</v>
      </c>
      <c r="C283" s="18" t="s">
        <v>71</v>
      </c>
      <c r="D283" s="18" t="s">
        <v>0</v>
      </c>
      <c r="E283" s="18" t="s">
        <v>64</v>
      </c>
      <c r="F283" s="19" t="s">
        <v>136</v>
      </c>
      <c r="G283" s="20"/>
    </row>
    <row r="284" spans="1:7" s="2" customFormat="1" ht="32.4" customHeight="1" x14ac:dyDescent="0.25">
      <c r="A284" s="35" t="s">
        <v>149</v>
      </c>
      <c r="B284" s="18" t="s">
        <v>5</v>
      </c>
      <c r="C284" s="18" t="s">
        <v>71</v>
      </c>
      <c r="D284" s="18" t="s">
        <v>0</v>
      </c>
      <c r="E284" s="18" t="s">
        <v>64</v>
      </c>
      <c r="F284" s="19" t="s">
        <v>138</v>
      </c>
      <c r="G284" s="20">
        <v>8895.4</v>
      </c>
    </row>
    <row r="285" spans="1:7" s="2" customFormat="1" ht="20.399999999999999" customHeight="1" x14ac:dyDescent="0.25">
      <c r="A285" s="35" t="s">
        <v>23</v>
      </c>
      <c r="B285" s="18" t="s">
        <v>5</v>
      </c>
      <c r="C285" s="18" t="s">
        <v>71</v>
      </c>
      <c r="D285" s="18" t="s">
        <v>0</v>
      </c>
      <c r="E285" s="18" t="s">
        <v>64</v>
      </c>
      <c r="F285" s="19" t="s">
        <v>24</v>
      </c>
      <c r="G285" s="20">
        <v>958.6</v>
      </c>
    </row>
    <row r="286" spans="1:7" s="2" customFormat="1" ht="33" customHeight="1" x14ac:dyDescent="0.25">
      <c r="A286" s="40" t="s">
        <v>72</v>
      </c>
      <c r="B286" s="18" t="s">
        <v>5</v>
      </c>
      <c r="C286" s="18" t="s">
        <v>71</v>
      </c>
      <c r="D286" s="18" t="s">
        <v>1</v>
      </c>
      <c r="E286" s="18"/>
      <c r="F286" s="19"/>
      <c r="G286" s="20">
        <f>SUM(G292+G287+G294+G289)</f>
        <v>19390.599999999999</v>
      </c>
    </row>
    <row r="287" spans="1:7" s="2" customFormat="1" ht="19.2" customHeight="1" x14ac:dyDescent="0.25">
      <c r="A287" s="35" t="s">
        <v>335</v>
      </c>
      <c r="B287" s="18" t="s">
        <v>5</v>
      </c>
      <c r="C287" s="30">
        <v>1</v>
      </c>
      <c r="D287" s="18" t="s">
        <v>1</v>
      </c>
      <c r="E287" s="18" t="s">
        <v>336</v>
      </c>
      <c r="F287" s="19"/>
      <c r="G287" s="20">
        <f>SUM(G288)</f>
        <v>474.90000000000003</v>
      </c>
    </row>
    <row r="288" spans="1:7" s="2" customFormat="1" ht="31.2" x14ac:dyDescent="0.25">
      <c r="A288" s="35" t="s">
        <v>142</v>
      </c>
      <c r="B288" s="18" t="s">
        <v>5</v>
      </c>
      <c r="C288" s="30">
        <v>1</v>
      </c>
      <c r="D288" s="18" t="s">
        <v>1</v>
      </c>
      <c r="E288" s="18" t="s">
        <v>336</v>
      </c>
      <c r="F288" s="19" t="s">
        <v>21</v>
      </c>
      <c r="G288" s="20">
        <f>320+126.8+28.1</f>
        <v>474.90000000000003</v>
      </c>
    </row>
    <row r="289" spans="1:7" s="2" customFormat="1" x14ac:dyDescent="0.25">
      <c r="A289" s="35" t="s">
        <v>341</v>
      </c>
      <c r="B289" s="18" t="s">
        <v>5</v>
      </c>
      <c r="C289" s="30">
        <v>1</v>
      </c>
      <c r="D289" s="18" t="s">
        <v>1</v>
      </c>
      <c r="E289" s="18" t="s">
        <v>342</v>
      </c>
      <c r="F289" s="19"/>
      <c r="G289" s="20">
        <f>SUM(G290:G291)</f>
        <v>348.8</v>
      </c>
    </row>
    <row r="290" spans="1:7" s="2" customFormat="1" ht="31.2" x14ac:dyDescent="0.25">
      <c r="A290" s="35" t="s">
        <v>18</v>
      </c>
      <c r="B290" s="18" t="s">
        <v>5</v>
      </c>
      <c r="C290" s="30">
        <v>1</v>
      </c>
      <c r="D290" s="18" t="s">
        <v>1</v>
      </c>
      <c r="E290" s="18" t="s">
        <v>342</v>
      </c>
      <c r="F290" s="19" t="s">
        <v>19</v>
      </c>
      <c r="G290" s="20"/>
    </row>
    <row r="291" spans="1:7" s="2" customFormat="1" ht="31.2" x14ac:dyDescent="0.25">
      <c r="A291" s="35" t="s">
        <v>142</v>
      </c>
      <c r="B291" s="18" t="s">
        <v>5</v>
      </c>
      <c r="C291" s="30">
        <v>1</v>
      </c>
      <c r="D291" s="18" t="s">
        <v>1</v>
      </c>
      <c r="E291" s="18" t="s">
        <v>342</v>
      </c>
      <c r="F291" s="19" t="s">
        <v>21</v>
      </c>
      <c r="G291" s="20">
        <f>180.6+106.7+61.5</f>
        <v>348.8</v>
      </c>
    </row>
    <row r="292" spans="1:7" s="2" customFormat="1" ht="37.950000000000003" customHeight="1" x14ac:dyDescent="0.25">
      <c r="A292" s="44" t="s">
        <v>339</v>
      </c>
      <c r="B292" s="18" t="s">
        <v>5</v>
      </c>
      <c r="C292" s="18" t="s">
        <v>71</v>
      </c>
      <c r="D292" s="18" t="s">
        <v>1</v>
      </c>
      <c r="E292" s="18" t="s">
        <v>340</v>
      </c>
      <c r="F292" s="19"/>
      <c r="G292" s="20">
        <f>SUM(G293:G293)</f>
        <v>15284.499999999998</v>
      </c>
    </row>
    <row r="293" spans="1:7" s="2" customFormat="1" ht="31.2" x14ac:dyDescent="0.25">
      <c r="A293" s="35" t="s">
        <v>142</v>
      </c>
      <c r="B293" s="18" t="s">
        <v>5</v>
      </c>
      <c r="C293" s="18" t="s">
        <v>71</v>
      </c>
      <c r="D293" s="18" t="s">
        <v>1</v>
      </c>
      <c r="E293" s="18" t="s">
        <v>340</v>
      </c>
      <c r="F293" s="19" t="s">
        <v>21</v>
      </c>
      <c r="G293" s="20">
        <f>10715.4+4182.2+386.9</f>
        <v>15284.499999999998</v>
      </c>
    </row>
    <row r="294" spans="1:7" s="2" customFormat="1" ht="35.25" customHeight="1" x14ac:dyDescent="0.25">
      <c r="A294" s="35" t="s">
        <v>337</v>
      </c>
      <c r="B294" s="18" t="s">
        <v>5</v>
      </c>
      <c r="C294" s="30">
        <v>1</v>
      </c>
      <c r="D294" s="18" t="s">
        <v>1</v>
      </c>
      <c r="E294" s="18" t="s">
        <v>338</v>
      </c>
      <c r="F294" s="18"/>
      <c r="G294" s="20">
        <f>SUM(G295)</f>
        <v>3282.4</v>
      </c>
    </row>
    <row r="295" spans="1:7" s="2" customFormat="1" ht="35.25" customHeight="1" x14ac:dyDescent="0.25">
      <c r="A295" s="35" t="s">
        <v>142</v>
      </c>
      <c r="B295" s="18" t="s">
        <v>5</v>
      </c>
      <c r="C295" s="30">
        <v>1</v>
      </c>
      <c r="D295" s="18" t="s">
        <v>1</v>
      </c>
      <c r="E295" s="18" t="s">
        <v>338</v>
      </c>
      <c r="F295" s="18" t="s">
        <v>21</v>
      </c>
      <c r="G295" s="20">
        <f>2938.9+343.5</f>
        <v>3282.4</v>
      </c>
    </row>
    <row r="296" spans="1:7" s="2" customFormat="1" ht="40.950000000000003" customHeight="1" x14ac:dyDescent="0.25">
      <c r="A296" s="35" t="s">
        <v>381</v>
      </c>
      <c r="B296" s="18" t="s">
        <v>5</v>
      </c>
      <c r="C296" s="30">
        <v>1</v>
      </c>
      <c r="D296" s="18" t="s">
        <v>2</v>
      </c>
      <c r="E296" s="18"/>
      <c r="F296" s="18"/>
      <c r="G296" s="20">
        <f>G297+G300</f>
        <v>0</v>
      </c>
    </row>
    <row r="297" spans="1:7" s="2" customFormat="1" ht="16.95" customHeight="1" x14ac:dyDescent="0.25">
      <c r="A297" s="35" t="s">
        <v>17</v>
      </c>
      <c r="B297" s="18" t="s">
        <v>5</v>
      </c>
      <c r="C297" s="30">
        <v>1</v>
      </c>
      <c r="D297" s="18" t="s">
        <v>2</v>
      </c>
      <c r="E297" s="18" t="s">
        <v>50</v>
      </c>
      <c r="F297" s="18"/>
      <c r="G297" s="20">
        <f>G298+G299</f>
        <v>0</v>
      </c>
    </row>
    <row r="298" spans="1:7" s="2" customFormat="1" ht="33.6" customHeight="1" x14ac:dyDescent="0.25">
      <c r="A298" s="35" t="s">
        <v>18</v>
      </c>
      <c r="B298" s="18" t="s">
        <v>5</v>
      </c>
      <c r="C298" s="30">
        <v>1</v>
      </c>
      <c r="D298" s="18" t="s">
        <v>2</v>
      </c>
      <c r="E298" s="18" t="s">
        <v>50</v>
      </c>
      <c r="F298" s="18" t="s">
        <v>19</v>
      </c>
      <c r="G298" s="20"/>
    </row>
    <row r="299" spans="1:7" s="2" customFormat="1" ht="31.2" x14ac:dyDescent="0.25">
      <c r="A299" s="35" t="s">
        <v>142</v>
      </c>
      <c r="B299" s="18" t="s">
        <v>5</v>
      </c>
      <c r="C299" s="30">
        <v>1</v>
      </c>
      <c r="D299" s="18" t="s">
        <v>2</v>
      </c>
      <c r="E299" s="18" t="s">
        <v>50</v>
      </c>
      <c r="F299" s="18" t="s">
        <v>21</v>
      </c>
      <c r="G299" s="20"/>
    </row>
    <row r="300" spans="1:7" s="2" customFormat="1" ht="54.6" customHeight="1" x14ac:dyDescent="0.25">
      <c r="A300" s="37" t="s">
        <v>133</v>
      </c>
      <c r="B300" s="18" t="s">
        <v>5</v>
      </c>
      <c r="C300" s="30">
        <v>1</v>
      </c>
      <c r="D300" s="18" t="s">
        <v>2</v>
      </c>
      <c r="E300" s="18" t="s">
        <v>64</v>
      </c>
      <c r="F300" s="18"/>
      <c r="G300" s="20">
        <f>SUM(G301)</f>
        <v>0</v>
      </c>
    </row>
    <row r="301" spans="1:7" s="2" customFormat="1" ht="31.2" x14ac:dyDescent="0.25">
      <c r="A301" s="35" t="s">
        <v>149</v>
      </c>
      <c r="B301" s="18" t="s">
        <v>5</v>
      </c>
      <c r="C301" s="30">
        <v>1</v>
      </c>
      <c r="D301" s="18" t="s">
        <v>2</v>
      </c>
      <c r="E301" s="18" t="s">
        <v>64</v>
      </c>
      <c r="F301" s="18" t="s">
        <v>138</v>
      </c>
      <c r="G301" s="20"/>
    </row>
    <row r="302" spans="1:7" s="2" customFormat="1" x14ac:dyDescent="0.25">
      <c r="A302" s="34" t="s">
        <v>214</v>
      </c>
      <c r="B302" s="18" t="s">
        <v>7</v>
      </c>
      <c r="C302" s="18"/>
      <c r="D302" s="18"/>
      <c r="E302" s="18"/>
      <c r="F302" s="19"/>
      <c r="G302" s="20">
        <f>SUM(G303)</f>
        <v>12348.499999999998</v>
      </c>
    </row>
    <row r="303" spans="1:7" s="2" customFormat="1" ht="31.2" x14ac:dyDescent="0.25">
      <c r="A303" s="34" t="s">
        <v>215</v>
      </c>
      <c r="B303" s="18" t="s">
        <v>7</v>
      </c>
      <c r="C303" s="18" t="s">
        <v>71</v>
      </c>
      <c r="D303" s="18"/>
      <c r="E303" s="18"/>
      <c r="F303" s="19"/>
      <c r="G303" s="20">
        <f>SUM(G304+G313+G320)</f>
        <v>12348.499999999998</v>
      </c>
    </row>
    <row r="304" spans="1:7" s="2" customFormat="1" ht="31.2" x14ac:dyDescent="0.25">
      <c r="A304" s="34" t="s">
        <v>123</v>
      </c>
      <c r="B304" s="18" t="s">
        <v>7</v>
      </c>
      <c r="C304" s="18" t="s">
        <v>71</v>
      </c>
      <c r="D304" s="18" t="s">
        <v>0</v>
      </c>
      <c r="E304" s="18"/>
      <c r="F304" s="19"/>
      <c r="G304" s="20">
        <f>SUM(G305+G311+G309)</f>
        <v>4370.8999999999996</v>
      </c>
    </row>
    <row r="305" spans="1:7" s="2" customFormat="1" x14ac:dyDescent="0.25">
      <c r="A305" s="34" t="s">
        <v>32</v>
      </c>
      <c r="B305" s="18" t="s">
        <v>7</v>
      </c>
      <c r="C305" s="18" t="s">
        <v>71</v>
      </c>
      <c r="D305" s="18" t="s">
        <v>0</v>
      </c>
      <c r="E305" s="18" t="s">
        <v>50</v>
      </c>
      <c r="F305" s="19"/>
      <c r="G305" s="20">
        <f>SUM(G306:G308)</f>
        <v>4352</v>
      </c>
    </row>
    <row r="306" spans="1:7" s="2" customFormat="1" ht="37.200000000000003" customHeight="1" x14ac:dyDescent="0.25">
      <c r="A306" s="35" t="s">
        <v>18</v>
      </c>
      <c r="B306" s="18" t="s">
        <v>7</v>
      </c>
      <c r="C306" s="18" t="s">
        <v>71</v>
      </c>
      <c r="D306" s="18" t="s">
        <v>0</v>
      </c>
      <c r="E306" s="18" t="s">
        <v>50</v>
      </c>
      <c r="F306" s="19" t="s">
        <v>19</v>
      </c>
      <c r="G306" s="20">
        <v>4257.1000000000004</v>
      </c>
    </row>
    <row r="307" spans="1:7" s="2" customFormat="1" ht="31.2" x14ac:dyDescent="0.25">
      <c r="A307" s="35" t="s">
        <v>142</v>
      </c>
      <c r="B307" s="18" t="s">
        <v>7</v>
      </c>
      <c r="C307" s="18" t="s">
        <v>71</v>
      </c>
      <c r="D307" s="18" t="s">
        <v>0</v>
      </c>
      <c r="E307" s="18" t="s">
        <v>50</v>
      </c>
      <c r="F307" s="19" t="s">
        <v>21</v>
      </c>
      <c r="G307" s="20">
        <v>93.2</v>
      </c>
    </row>
    <row r="308" spans="1:7" s="2" customFormat="1" x14ac:dyDescent="0.25">
      <c r="A308" s="35" t="s">
        <v>23</v>
      </c>
      <c r="B308" s="18" t="s">
        <v>7</v>
      </c>
      <c r="C308" s="18" t="s">
        <v>71</v>
      </c>
      <c r="D308" s="18" t="s">
        <v>0</v>
      </c>
      <c r="E308" s="18" t="s">
        <v>50</v>
      </c>
      <c r="F308" s="19" t="s">
        <v>24</v>
      </c>
      <c r="G308" s="20">
        <v>1.7</v>
      </c>
    </row>
    <row r="309" spans="1:7" s="2" customFormat="1" x14ac:dyDescent="0.25">
      <c r="A309" s="35" t="s">
        <v>335</v>
      </c>
      <c r="B309" s="18" t="s">
        <v>7</v>
      </c>
      <c r="C309" s="30">
        <v>1</v>
      </c>
      <c r="D309" s="18" t="s">
        <v>0</v>
      </c>
      <c r="E309" s="18" t="s">
        <v>336</v>
      </c>
      <c r="F309" s="18"/>
      <c r="G309" s="32">
        <f>SUM(G310)</f>
        <v>10.9</v>
      </c>
    </row>
    <row r="310" spans="1:7" s="2" customFormat="1" ht="31.2" x14ac:dyDescent="0.25">
      <c r="A310" s="35" t="s">
        <v>142</v>
      </c>
      <c r="B310" s="18" t="s">
        <v>7</v>
      </c>
      <c r="C310" s="30">
        <v>1</v>
      </c>
      <c r="D310" s="18" t="s">
        <v>0</v>
      </c>
      <c r="E310" s="18" t="s">
        <v>336</v>
      </c>
      <c r="F310" s="18" t="s">
        <v>21</v>
      </c>
      <c r="G310" s="32">
        <v>10.9</v>
      </c>
    </row>
    <row r="311" spans="1:7" s="2" customFormat="1" x14ac:dyDescent="0.25">
      <c r="A311" s="35" t="s">
        <v>341</v>
      </c>
      <c r="B311" s="18" t="s">
        <v>7</v>
      </c>
      <c r="C311" s="18" t="s">
        <v>71</v>
      </c>
      <c r="D311" s="18" t="s">
        <v>0</v>
      </c>
      <c r="E311" s="18" t="s">
        <v>342</v>
      </c>
      <c r="F311" s="19"/>
      <c r="G311" s="20">
        <f>SUM(G312)</f>
        <v>8</v>
      </c>
    </row>
    <row r="312" spans="1:7" s="2" customFormat="1" ht="31.2" x14ac:dyDescent="0.25">
      <c r="A312" s="35" t="s">
        <v>142</v>
      </c>
      <c r="B312" s="18" t="s">
        <v>7</v>
      </c>
      <c r="C312" s="18" t="s">
        <v>71</v>
      </c>
      <c r="D312" s="18" t="s">
        <v>0</v>
      </c>
      <c r="E312" s="18" t="s">
        <v>342</v>
      </c>
      <c r="F312" s="19" t="s">
        <v>21</v>
      </c>
      <c r="G312" s="20">
        <v>8</v>
      </c>
    </row>
    <row r="313" spans="1:7" s="2" customFormat="1" ht="31.2" x14ac:dyDescent="0.25">
      <c r="A313" s="34" t="s">
        <v>216</v>
      </c>
      <c r="B313" s="18" t="s">
        <v>7</v>
      </c>
      <c r="C313" s="18" t="s">
        <v>71</v>
      </c>
      <c r="D313" s="18" t="s">
        <v>1</v>
      </c>
      <c r="E313" s="18"/>
      <c r="F313" s="19"/>
      <c r="G313" s="20">
        <f>SUM(G314+G318)</f>
        <v>7214.7999999999993</v>
      </c>
    </row>
    <row r="314" spans="1:7" s="2" customFormat="1" ht="46.8" x14ac:dyDescent="0.25">
      <c r="A314" s="37" t="s">
        <v>36</v>
      </c>
      <c r="B314" s="18" t="s">
        <v>7</v>
      </c>
      <c r="C314" s="18" t="s">
        <v>71</v>
      </c>
      <c r="D314" s="18" t="s">
        <v>1</v>
      </c>
      <c r="E314" s="18" t="s">
        <v>64</v>
      </c>
      <c r="F314" s="19"/>
      <c r="G314" s="20">
        <f>SUM(G315:G317)</f>
        <v>7214.7999999999993</v>
      </c>
    </row>
    <row r="315" spans="1:7" s="2" customFormat="1" ht="31.2" x14ac:dyDescent="0.25">
      <c r="A315" s="35" t="s">
        <v>18</v>
      </c>
      <c r="B315" s="18" t="s">
        <v>7</v>
      </c>
      <c r="C315" s="18" t="s">
        <v>71</v>
      </c>
      <c r="D315" s="18" t="s">
        <v>1</v>
      </c>
      <c r="E315" s="18" t="s">
        <v>64</v>
      </c>
      <c r="F315" s="19" t="s">
        <v>19</v>
      </c>
      <c r="G315" s="20">
        <v>6898.7</v>
      </c>
    </row>
    <row r="316" spans="1:7" s="2" customFormat="1" ht="31.2" x14ac:dyDescent="0.25">
      <c r="A316" s="35" t="s">
        <v>142</v>
      </c>
      <c r="B316" s="18" t="s">
        <v>7</v>
      </c>
      <c r="C316" s="18" t="s">
        <v>71</v>
      </c>
      <c r="D316" s="18" t="s">
        <v>1</v>
      </c>
      <c r="E316" s="18" t="s">
        <v>64</v>
      </c>
      <c r="F316" s="19" t="s">
        <v>21</v>
      </c>
      <c r="G316" s="20">
        <v>314.39999999999998</v>
      </c>
    </row>
    <row r="317" spans="1:7" s="2" customFormat="1" ht="24" customHeight="1" x14ac:dyDescent="0.25">
      <c r="A317" s="35" t="s">
        <v>23</v>
      </c>
      <c r="B317" s="18" t="s">
        <v>7</v>
      </c>
      <c r="C317" s="18" t="s">
        <v>71</v>
      </c>
      <c r="D317" s="18" t="s">
        <v>1</v>
      </c>
      <c r="E317" s="18" t="s">
        <v>64</v>
      </c>
      <c r="F317" s="19" t="s">
        <v>24</v>
      </c>
      <c r="G317" s="20">
        <v>1.7</v>
      </c>
    </row>
    <row r="318" spans="1:7" s="2" customFormat="1" x14ac:dyDescent="0.25">
      <c r="A318" s="35" t="s">
        <v>304</v>
      </c>
      <c r="B318" s="18" t="s">
        <v>7</v>
      </c>
      <c r="C318" s="18" t="s">
        <v>71</v>
      </c>
      <c r="D318" s="18" t="s">
        <v>1</v>
      </c>
      <c r="E318" s="18" t="s">
        <v>305</v>
      </c>
      <c r="F318" s="18"/>
      <c r="G318" s="20">
        <f>G319</f>
        <v>0</v>
      </c>
    </row>
    <row r="319" spans="1:7" s="2" customFormat="1" ht="31.2" x14ac:dyDescent="0.25">
      <c r="A319" s="35" t="s">
        <v>18</v>
      </c>
      <c r="B319" s="18" t="s">
        <v>7</v>
      </c>
      <c r="C319" s="18" t="s">
        <v>71</v>
      </c>
      <c r="D319" s="18" t="s">
        <v>1</v>
      </c>
      <c r="E319" s="18" t="s">
        <v>305</v>
      </c>
      <c r="F319" s="18" t="s">
        <v>19</v>
      </c>
      <c r="G319" s="20"/>
    </row>
    <row r="320" spans="1:7" s="2" customFormat="1" ht="31.2" x14ac:dyDescent="0.25">
      <c r="A320" s="35" t="s">
        <v>286</v>
      </c>
      <c r="B320" s="18" t="s">
        <v>7</v>
      </c>
      <c r="C320" s="18" t="s">
        <v>71</v>
      </c>
      <c r="D320" s="18" t="s">
        <v>2</v>
      </c>
      <c r="E320" s="18"/>
      <c r="F320" s="19"/>
      <c r="G320" s="20">
        <f>G321</f>
        <v>762.8</v>
      </c>
    </row>
    <row r="321" spans="1:7" s="2" customFormat="1" ht="31.2" x14ac:dyDescent="0.25">
      <c r="A321" s="35" t="s">
        <v>320</v>
      </c>
      <c r="B321" s="18" t="s">
        <v>7</v>
      </c>
      <c r="C321" s="18" t="s">
        <v>71</v>
      </c>
      <c r="D321" s="18" t="s">
        <v>2</v>
      </c>
      <c r="E321" s="18" t="s">
        <v>285</v>
      </c>
      <c r="F321" s="19"/>
      <c r="G321" s="20">
        <f>G322</f>
        <v>762.8</v>
      </c>
    </row>
    <row r="322" spans="1:7" s="2" customFormat="1" ht="31.2" x14ac:dyDescent="0.25">
      <c r="A322" s="35" t="s">
        <v>142</v>
      </c>
      <c r="B322" s="18" t="s">
        <v>7</v>
      </c>
      <c r="C322" s="18" t="s">
        <v>71</v>
      </c>
      <c r="D322" s="18" t="s">
        <v>2</v>
      </c>
      <c r="E322" s="18" t="s">
        <v>285</v>
      </c>
      <c r="F322" s="19" t="s">
        <v>21</v>
      </c>
      <c r="G322" s="20">
        <v>762.8</v>
      </c>
    </row>
    <row r="323" spans="1:7" s="2" customFormat="1" ht="33.6" customHeight="1" x14ac:dyDescent="0.25">
      <c r="A323" s="34" t="s">
        <v>217</v>
      </c>
      <c r="B323" s="18" t="s">
        <v>8</v>
      </c>
      <c r="C323" s="18"/>
      <c r="D323" s="18"/>
      <c r="E323" s="18"/>
      <c r="F323" s="19"/>
      <c r="G323" s="20">
        <f>SUM(G328+G356+G364+G324)</f>
        <v>78810.799999999988</v>
      </c>
    </row>
    <row r="324" spans="1:7" s="2" customFormat="1" ht="22.2" customHeight="1" x14ac:dyDescent="0.25">
      <c r="A324" s="42" t="s">
        <v>423</v>
      </c>
      <c r="B324" s="18" t="s">
        <v>8</v>
      </c>
      <c r="C324" s="18" t="s">
        <v>71</v>
      </c>
      <c r="D324" s="18"/>
      <c r="E324" s="18"/>
      <c r="F324" s="19"/>
      <c r="G324" s="20">
        <f>SUM(G325)</f>
        <v>314</v>
      </c>
    </row>
    <row r="325" spans="1:7" s="2" customFormat="1" ht="34.200000000000003" customHeight="1" x14ac:dyDescent="0.25">
      <c r="A325" s="42" t="s">
        <v>406</v>
      </c>
      <c r="B325" s="18" t="s">
        <v>8</v>
      </c>
      <c r="C325" s="18" t="s">
        <v>71</v>
      </c>
      <c r="D325" s="18" t="s">
        <v>0</v>
      </c>
      <c r="E325" s="18"/>
      <c r="F325" s="19"/>
      <c r="G325" s="20">
        <f>SUM(G326)</f>
        <v>314</v>
      </c>
    </row>
    <row r="326" spans="1:7" s="2" customFormat="1" ht="48" customHeight="1" x14ac:dyDescent="0.25">
      <c r="A326" s="42" t="s">
        <v>424</v>
      </c>
      <c r="B326" s="18" t="s">
        <v>8</v>
      </c>
      <c r="C326" s="18" t="s">
        <v>71</v>
      </c>
      <c r="D326" s="18" t="s">
        <v>0</v>
      </c>
      <c r="E326" s="18" t="s">
        <v>407</v>
      </c>
      <c r="F326" s="19"/>
      <c r="G326" s="20">
        <f>SUM(G327)</f>
        <v>314</v>
      </c>
    </row>
    <row r="327" spans="1:7" s="2" customFormat="1" ht="37.950000000000003" customHeight="1" x14ac:dyDescent="0.25">
      <c r="A327" s="35" t="s">
        <v>142</v>
      </c>
      <c r="B327" s="18" t="s">
        <v>8</v>
      </c>
      <c r="C327" s="18" t="s">
        <v>71</v>
      </c>
      <c r="D327" s="18" t="s">
        <v>0</v>
      </c>
      <c r="E327" s="18" t="s">
        <v>407</v>
      </c>
      <c r="F327" s="19" t="s">
        <v>21</v>
      </c>
      <c r="G327" s="20">
        <f>220+94</f>
        <v>314</v>
      </c>
    </row>
    <row r="328" spans="1:7" s="2" customFormat="1" ht="17.399999999999999" customHeight="1" x14ac:dyDescent="0.25">
      <c r="A328" s="37" t="s">
        <v>218</v>
      </c>
      <c r="B328" s="18" t="s">
        <v>8</v>
      </c>
      <c r="C328" s="18" t="s">
        <v>118</v>
      </c>
      <c r="D328" s="18"/>
      <c r="E328" s="18"/>
      <c r="F328" s="18"/>
      <c r="G328" s="20">
        <f>SUM(G329)</f>
        <v>71481.899999999994</v>
      </c>
    </row>
    <row r="329" spans="1:7" s="2" customFormat="1" ht="16.95" customHeight="1" x14ac:dyDescent="0.25">
      <c r="A329" s="37" t="s">
        <v>124</v>
      </c>
      <c r="B329" s="18" t="s">
        <v>8</v>
      </c>
      <c r="C329" s="18" t="s">
        <v>118</v>
      </c>
      <c r="D329" s="18" t="s">
        <v>0</v>
      </c>
      <c r="E329" s="18"/>
      <c r="F329" s="18"/>
      <c r="G329" s="20">
        <f>SUM(G353+G333+G350+G347+G330+G338+G341+G345+G336+G343)</f>
        <v>71481.899999999994</v>
      </c>
    </row>
    <row r="330" spans="1:7" s="2" customFormat="1" ht="80.400000000000006" customHeight="1" x14ac:dyDescent="0.25">
      <c r="A330" s="39" t="s">
        <v>273</v>
      </c>
      <c r="B330" s="18" t="s">
        <v>8</v>
      </c>
      <c r="C330" s="18" t="s">
        <v>118</v>
      </c>
      <c r="D330" s="18" t="s">
        <v>0</v>
      </c>
      <c r="E330" s="18" t="s">
        <v>362</v>
      </c>
      <c r="F330" s="18"/>
      <c r="G330" s="20">
        <f>SUM(G331:G332)</f>
        <v>40336.400000000001</v>
      </c>
    </row>
    <row r="331" spans="1:7" s="2" customFormat="1" ht="33" customHeight="1" x14ac:dyDescent="0.25">
      <c r="A331" s="35" t="s">
        <v>142</v>
      </c>
      <c r="B331" s="18" t="s">
        <v>8</v>
      </c>
      <c r="C331" s="18" t="s">
        <v>118</v>
      </c>
      <c r="D331" s="18" t="s">
        <v>0</v>
      </c>
      <c r="E331" s="18" t="s">
        <v>362</v>
      </c>
      <c r="F331" s="18" t="s">
        <v>21</v>
      </c>
      <c r="G331" s="20">
        <v>501</v>
      </c>
    </row>
    <row r="332" spans="1:7" s="2" customFormat="1" ht="18" customHeight="1" x14ac:dyDescent="0.25">
      <c r="A332" s="35" t="s">
        <v>144</v>
      </c>
      <c r="B332" s="18" t="s">
        <v>8</v>
      </c>
      <c r="C332" s="18" t="s">
        <v>118</v>
      </c>
      <c r="D332" s="18" t="s">
        <v>0</v>
      </c>
      <c r="E332" s="18" t="s">
        <v>362</v>
      </c>
      <c r="F332" s="18" t="s">
        <v>136</v>
      </c>
      <c r="G332" s="20">
        <f>39634.9+200.5</f>
        <v>39835.4</v>
      </c>
    </row>
    <row r="333" spans="1:7" s="2" customFormat="1" ht="49.2" customHeight="1" x14ac:dyDescent="0.25">
      <c r="A333" s="45" t="s">
        <v>388</v>
      </c>
      <c r="B333" s="18" t="s">
        <v>8</v>
      </c>
      <c r="C333" s="18" t="s">
        <v>118</v>
      </c>
      <c r="D333" s="18" t="s">
        <v>0</v>
      </c>
      <c r="E333" s="18" t="s">
        <v>385</v>
      </c>
      <c r="F333" s="18"/>
      <c r="G333" s="20">
        <f>SUM(G334:G335)</f>
        <v>174.10000000000002</v>
      </c>
    </row>
    <row r="334" spans="1:7" s="2" customFormat="1" ht="34.950000000000003" customHeight="1" x14ac:dyDescent="0.25">
      <c r="A334" s="35" t="s">
        <v>142</v>
      </c>
      <c r="B334" s="18" t="s">
        <v>8</v>
      </c>
      <c r="C334" s="18" t="s">
        <v>118</v>
      </c>
      <c r="D334" s="18" t="s">
        <v>0</v>
      </c>
      <c r="E334" s="18" t="s">
        <v>385</v>
      </c>
      <c r="F334" s="18" t="s">
        <v>21</v>
      </c>
      <c r="G334" s="20">
        <v>2.8</v>
      </c>
    </row>
    <row r="335" spans="1:7" s="2" customFormat="1" ht="17.399999999999999" customHeight="1" x14ac:dyDescent="0.25">
      <c r="A335" s="35" t="s">
        <v>144</v>
      </c>
      <c r="B335" s="18" t="s">
        <v>8</v>
      </c>
      <c r="C335" s="18" t="s">
        <v>118</v>
      </c>
      <c r="D335" s="18" t="s">
        <v>0</v>
      </c>
      <c r="E335" s="18" t="s">
        <v>385</v>
      </c>
      <c r="F335" s="18" t="s">
        <v>136</v>
      </c>
      <c r="G335" s="20">
        <f>170.4+0.9</f>
        <v>171.3</v>
      </c>
    </row>
    <row r="336" spans="1:7" s="2" customFormat="1" ht="79.95" customHeight="1" x14ac:dyDescent="0.25">
      <c r="A336" s="45" t="s">
        <v>180</v>
      </c>
      <c r="B336" s="18" t="s">
        <v>8</v>
      </c>
      <c r="C336" s="18" t="s">
        <v>118</v>
      </c>
      <c r="D336" s="18" t="s">
        <v>0</v>
      </c>
      <c r="E336" s="18" t="s">
        <v>364</v>
      </c>
      <c r="F336" s="18"/>
      <c r="G336" s="20">
        <f>G337</f>
        <v>33.200000000000003</v>
      </c>
    </row>
    <row r="337" spans="1:7" s="2" customFormat="1" ht="36.6" customHeight="1" x14ac:dyDescent="0.25">
      <c r="A337" s="35" t="s">
        <v>142</v>
      </c>
      <c r="B337" s="18" t="s">
        <v>8</v>
      </c>
      <c r="C337" s="18" t="s">
        <v>118</v>
      </c>
      <c r="D337" s="18" t="s">
        <v>0</v>
      </c>
      <c r="E337" s="18" t="s">
        <v>364</v>
      </c>
      <c r="F337" s="18" t="s">
        <v>21</v>
      </c>
      <c r="G337" s="20">
        <v>33.200000000000003</v>
      </c>
    </row>
    <row r="338" spans="1:7" s="2" customFormat="1" ht="49.2" customHeight="1" x14ac:dyDescent="0.25">
      <c r="A338" s="36" t="s">
        <v>274</v>
      </c>
      <c r="B338" s="18" t="s">
        <v>8</v>
      </c>
      <c r="C338" s="18" t="s">
        <v>118</v>
      </c>
      <c r="D338" s="18" t="s">
        <v>0</v>
      </c>
      <c r="E338" s="18" t="s">
        <v>363</v>
      </c>
      <c r="F338" s="18"/>
      <c r="G338" s="20">
        <f>SUM(G339:G340)</f>
        <v>18814.3</v>
      </c>
    </row>
    <row r="339" spans="1:7" s="2" customFormat="1" ht="33.75" customHeight="1" x14ac:dyDescent="0.25">
      <c r="A339" s="35" t="s">
        <v>142</v>
      </c>
      <c r="B339" s="18" t="s">
        <v>8</v>
      </c>
      <c r="C339" s="18" t="s">
        <v>118</v>
      </c>
      <c r="D339" s="18" t="s">
        <v>0</v>
      </c>
      <c r="E339" s="18" t="s">
        <v>363</v>
      </c>
      <c r="F339" s="18" t="s">
        <v>21</v>
      </c>
      <c r="G339" s="20">
        <v>242.7</v>
      </c>
    </row>
    <row r="340" spans="1:7" s="2" customFormat="1" ht="20.25" customHeight="1" x14ac:dyDescent="0.25">
      <c r="A340" s="35" t="s">
        <v>144</v>
      </c>
      <c r="B340" s="18" t="s">
        <v>8</v>
      </c>
      <c r="C340" s="18" t="s">
        <v>118</v>
      </c>
      <c r="D340" s="18" t="s">
        <v>0</v>
      </c>
      <c r="E340" s="18" t="s">
        <v>363</v>
      </c>
      <c r="F340" s="18" t="s">
        <v>136</v>
      </c>
      <c r="G340" s="20">
        <v>18571.599999999999</v>
      </c>
    </row>
    <row r="341" spans="1:7" s="2" customFormat="1" ht="62.4" x14ac:dyDescent="0.25">
      <c r="A341" s="45" t="s">
        <v>389</v>
      </c>
      <c r="B341" s="18" t="s">
        <v>8</v>
      </c>
      <c r="C341" s="18" t="s">
        <v>118</v>
      </c>
      <c r="D341" s="18" t="s">
        <v>0</v>
      </c>
      <c r="E341" s="18" t="s">
        <v>386</v>
      </c>
      <c r="F341" s="18"/>
      <c r="G341" s="20">
        <f>G342</f>
        <v>202.9</v>
      </c>
    </row>
    <row r="342" spans="1:7" s="2" customFormat="1" ht="23.4" customHeight="1" x14ac:dyDescent="0.25">
      <c r="A342" s="35" t="s">
        <v>144</v>
      </c>
      <c r="B342" s="18" t="s">
        <v>8</v>
      </c>
      <c r="C342" s="18" t="s">
        <v>118</v>
      </c>
      <c r="D342" s="18" t="s">
        <v>0</v>
      </c>
      <c r="E342" s="18" t="s">
        <v>386</v>
      </c>
      <c r="F342" s="18" t="s">
        <v>136</v>
      </c>
      <c r="G342" s="20">
        <v>202.9</v>
      </c>
    </row>
    <row r="343" spans="1:7" s="2" customFormat="1" ht="164.25" customHeight="1" x14ac:dyDescent="0.25">
      <c r="A343" s="52" t="s">
        <v>444</v>
      </c>
      <c r="B343" s="18" t="s">
        <v>8</v>
      </c>
      <c r="C343" s="18" t="s">
        <v>118</v>
      </c>
      <c r="D343" s="18" t="s">
        <v>0</v>
      </c>
      <c r="E343" s="18" t="s">
        <v>445</v>
      </c>
      <c r="F343" s="18"/>
      <c r="G343" s="20">
        <f>SUM(G344)</f>
        <v>66</v>
      </c>
    </row>
    <row r="344" spans="1:7" s="2" customFormat="1" ht="23.4" customHeight="1" x14ac:dyDescent="0.25">
      <c r="A344" s="52" t="s">
        <v>144</v>
      </c>
      <c r="B344" s="18" t="s">
        <v>8</v>
      </c>
      <c r="C344" s="18" t="s">
        <v>118</v>
      </c>
      <c r="D344" s="18" t="s">
        <v>0</v>
      </c>
      <c r="E344" s="18" t="s">
        <v>445</v>
      </c>
      <c r="F344" s="18" t="s">
        <v>136</v>
      </c>
      <c r="G344" s="20">
        <v>66</v>
      </c>
    </row>
    <row r="345" spans="1:7" s="2" customFormat="1" ht="93.6" x14ac:dyDescent="0.25">
      <c r="A345" s="45" t="s">
        <v>390</v>
      </c>
      <c r="B345" s="18" t="s">
        <v>8</v>
      </c>
      <c r="C345" s="18" t="s">
        <v>118</v>
      </c>
      <c r="D345" s="18" t="s">
        <v>0</v>
      </c>
      <c r="E345" s="18" t="s">
        <v>387</v>
      </c>
      <c r="F345" s="18"/>
      <c r="G345" s="20">
        <f>G346</f>
        <v>5.2</v>
      </c>
    </row>
    <row r="346" spans="1:7" s="2" customFormat="1" x14ac:dyDescent="0.25">
      <c r="A346" s="35" t="s">
        <v>144</v>
      </c>
      <c r="B346" s="18" t="s">
        <v>8</v>
      </c>
      <c r="C346" s="18" t="s">
        <v>118</v>
      </c>
      <c r="D346" s="18" t="s">
        <v>0</v>
      </c>
      <c r="E346" s="18" t="s">
        <v>387</v>
      </c>
      <c r="F346" s="18" t="s">
        <v>136</v>
      </c>
      <c r="G346" s="20">
        <v>5.2</v>
      </c>
    </row>
    <row r="347" spans="1:7" s="2" customFormat="1" ht="130.19999999999999" customHeight="1" x14ac:dyDescent="0.25">
      <c r="A347" s="38" t="s">
        <v>276</v>
      </c>
      <c r="B347" s="18" t="s">
        <v>8</v>
      </c>
      <c r="C347" s="18" t="s">
        <v>118</v>
      </c>
      <c r="D347" s="18" t="s">
        <v>0</v>
      </c>
      <c r="E347" s="18" t="s">
        <v>367</v>
      </c>
      <c r="F347" s="18"/>
      <c r="G347" s="20">
        <f>SUM(G348:G349)</f>
        <v>1025.8</v>
      </c>
    </row>
    <row r="348" spans="1:7" s="2" customFormat="1" ht="51.6" customHeight="1" x14ac:dyDescent="0.25">
      <c r="A348" s="35" t="s">
        <v>139</v>
      </c>
      <c r="B348" s="18" t="s">
        <v>8</v>
      </c>
      <c r="C348" s="18" t="s">
        <v>118</v>
      </c>
      <c r="D348" s="18" t="s">
        <v>0</v>
      </c>
      <c r="E348" s="18" t="s">
        <v>367</v>
      </c>
      <c r="F348" s="18" t="s">
        <v>19</v>
      </c>
      <c r="G348" s="20">
        <v>935.8</v>
      </c>
    </row>
    <row r="349" spans="1:7" s="2" customFormat="1" ht="31.2" x14ac:dyDescent="0.25">
      <c r="A349" s="35" t="s">
        <v>142</v>
      </c>
      <c r="B349" s="18" t="s">
        <v>8</v>
      </c>
      <c r="C349" s="18" t="s">
        <v>118</v>
      </c>
      <c r="D349" s="18" t="s">
        <v>0</v>
      </c>
      <c r="E349" s="18" t="s">
        <v>367</v>
      </c>
      <c r="F349" s="18" t="s">
        <v>21</v>
      </c>
      <c r="G349" s="20">
        <v>90</v>
      </c>
    </row>
    <row r="350" spans="1:7" s="2" customFormat="1" ht="46.8" x14ac:dyDescent="0.25">
      <c r="A350" s="37" t="s">
        <v>361</v>
      </c>
      <c r="B350" s="18" t="s">
        <v>8</v>
      </c>
      <c r="C350" s="18" t="s">
        <v>118</v>
      </c>
      <c r="D350" s="18" t="s">
        <v>0</v>
      </c>
      <c r="E350" s="18" t="s">
        <v>366</v>
      </c>
      <c r="F350" s="18"/>
      <c r="G350" s="20">
        <f>SUM(G351:G352)</f>
        <v>756</v>
      </c>
    </row>
    <row r="351" spans="1:7" s="2" customFormat="1" ht="16.95" customHeight="1" x14ac:dyDescent="0.25">
      <c r="A351" s="35" t="s">
        <v>139</v>
      </c>
      <c r="B351" s="18" t="s">
        <v>8</v>
      </c>
      <c r="C351" s="18" t="s">
        <v>118</v>
      </c>
      <c r="D351" s="18" t="s">
        <v>0</v>
      </c>
      <c r="E351" s="18" t="s">
        <v>366</v>
      </c>
      <c r="F351" s="18" t="s">
        <v>19</v>
      </c>
      <c r="G351" s="20">
        <v>660</v>
      </c>
    </row>
    <row r="352" spans="1:7" s="2" customFormat="1" ht="36.6" customHeight="1" x14ac:dyDescent="0.25">
      <c r="A352" s="35" t="s">
        <v>142</v>
      </c>
      <c r="B352" s="18" t="s">
        <v>8</v>
      </c>
      <c r="C352" s="18" t="s">
        <v>118</v>
      </c>
      <c r="D352" s="18" t="s">
        <v>0</v>
      </c>
      <c r="E352" s="18" t="s">
        <v>366</v>
      </c>
      <c r="F352" s="18" t="s">
        <v>21</v>
      </c>
      <c r="G352" s="20">
        <v>96</v>
      </c>
    </row>
    <row r="353" spans="1:7" s="2" customFormat="1" ht="51" customHeight="1" x14ac:dyDescent="0.25">
      <c r="A353" s="37" t="s">
        <v>275</v>
      </c>
      <c r="B353" s="18" t="s">
        <v>8</v>
      </c>
      <c r="C353" s="18" t="s">
        <v>118</v>
      </c>
      <c r="D353" s="18" t="s">
        <v>0</v>
      </c>
      <c r="E353" s="18" t="s">
        <v>365</v>
      </c>
      <c r="F353" s="18"/>
      <c r="G353" s="20">
        <f>SUM(G354:G355)</f>
        <v>10068</v>
      </c>
    </row>
    <row r="354" spans="1:7" s="2" customFormat="1" ht="52.2" customHeight="1" x14ac:dyDescent="0.25">
      <c r="A354" s="35" t="s">
        <v>139</v>
      </c>
      <c r="B354" s="18" t="s">
        <v>8</v>
      </c>
      <c r="C354" s="18" t="s">
        <v>118</v>
      </c>
      <c r="D354" s="18" t="s">
        <v>0</v>
      </c>
      <c r="E354" s="18" t="s">
        <v>365</v>
      </c>
      <c r="F354" s="18" t="s">
        <v>19</v>
      </c>
      <c r="G354" s="20">
        <v>9338</v>
      </c>
    </row>
    <row r="355" spans="1:7" s="2" customFormat="1" ht="31.2" customHeight="1" x14ac:dyDescent="0.25">
      <c r="A355" s="35" t="s">
        <v>142</v>
      </c>
      <c r="B355" s="18" t="s">
        <v>8</v>
      </c>
      <c r="C355" s="18" t="s">
        <v>118</v>
      </c>
      <c r="D355" s="18" t="s">
        <v>0</v>
      </c>
      <c r="E355" s="18" t="s">
        <v>365</v>
      </c>
      <c r="F355" s="18" t="s">
        <v>21</v>
      </c>
      <c r="G355" s="20">
        <v>730</v>
      </c>
    </row>
    <row r="356" spans="1:7" ht="31.2" x14ac:dyDescent="0.25">
      <c r="A356" s="37" t="s">
        <v>219</v>
      </c>
      <c r="B356" s="18" t="s">
        <v>8</v>
      </c>
      <c r="C356" s="18" t="s">
        <v>128</v>
      </c>
      <c r="D356" s="18"/>
      <c r="E356" s="18"/>
      <c r="F356" s="18"/>
      <c r="G356" s="20">
        <f>SUM(G357)</f>
        <v>5824.7000000000007</v>
      </c>
    </row>
    <row r="357" spans="1:7" ht="31.2" x14ac:dyDescent="0.25">
      <c r="A357" s="37" t="s">
        <v>114</v>
      </c>
      <c r="B357" s="18" t="s">
        <v>8</v>
      </c>
      <c r="C357" s="18" t="s">
        <v>128</v>
      </c>
      <c r="D357" s="18" t="s">
        <v>0</v>
      </c>
      <c r="E357" s="18"/>
      <c r="F357" s="18"/>
      <c r="G357" s="20">
        <f>SUM(G361+G358)</f>
        <v>5824.7000000000007</v>
      </c>
    </row>
    <row r="358" spans="1:7" ht="46.8" x14ac:dyDescent="0.25">
      <c r="A358" s="35" t="s">
        <v>311</v>
      </c>
      <c r="B358" s="18" t="s">
        <v>8</v>
      </c>
      <c r="C358" s="18" t="s">
        <v>128</v>
      </c>
      <c r="D358" s="18" t="s">
        <v>0</v>
      </c>
      <c r="E358" s="18" t="s">
        <v>267</v>
      </c>
      <c r="F358" s="18"/>
      <c r="G358" s="20">
        <f>G359+G360</f>
        <v>2789.6</v>
      </c>
    </row>
    <row r="359" spans="1:7" ht="31.2" x14ac:dyDescent="0.25">
      <c r="A359" s="35" t="s">
        <v>142</v>
      </c>
      <c r="B359" s="18" t="s">
        <v>8</v>
      </c>
      <c r="C359" s="18" t="s">
        <v>128</v>
      </c>
      <c r="D359" s="18" t="s">
        <v>0</v>
      </c>
      <c r="E359" s="18" t="s">
        <v>267</v>
      </c>
      <c r="F359" s="18" t="s">
        <v>21</v>
      </c>
      <c r="G359" s="20">
        <f>105+150</f>
        <v>255</v>
      </c>
    </row>
    <row r="360" spans="1:7" ht="31.2" x14ac:dyDescent="0.25">
      <c r="A360" s="35" t="s">
        <v>149</v>
      </c>
      <c r="B360" s="18" t="s">
        <v>8</v>
      </c>
      <c r="C360" s="18" t="s">
        <v>128</v>
      </c>
      <c r="D360" s="18" t="s">
        <v>0</v>
      </c>
      <c r="E360" s="18" t="s">
        <v>267</v>
      </c>
      <c r="F360" s="18" t="s">
        <v>138</v>
      </c>
      <c r="G360" s="20">
        <v>2534.6</v>
      </c>
    </row>
    <row r="361" spans="1:7" ht="62.4" x14ac:dyDescent="0.25">
      <c r="A361" s="35" t="s">
        <v>294</v>
      </c>
      <c r="B361" s="18" t="s">
        <v>8</v>
      </c>
      <c r="C361" s="18" t="s">
        <v>128</v>
      </c>
      <c r="D361" s="18" t="s">
        <v>0</v>
      </c>
      <c r="E361" s="18" t="s">
        <v>295</v>
      </c>
      <c r="F361" s="18"/>
      <c r="G361" s="20">
        <f>SUM(G362:G363)</f>
        <v>3035.1000000000004</v>
      </c>
    </row>
    <row r="362" spans="1:7" s="2" customFormat="1" ht="51.6" customHeight="1" x14ac:dyDescent="0.25">
      <c r="A362" s="35" t="s">
        <v>141</v>
      </c>
      <c r="B362" s="18" t="s">
        <v>8</v>
      </c>
      <c r="C362" s="18" t="s">
        <v>128</v>
      </c>
      <c r="D362" s="18" t="s">
        <v>0</v>
      </c>
      <c r="E362" s="18" t="s">
        <v>295</v>
      </c>
      <c r="F362" s="18" t="s">
        <v>19</v>
      </c>
      <c r="G362" s="20">
        <v>44.8</v>
      </c>
    </row>
    <row r="363" spans="1:7" s="2" customFormat="1" ht="30" customHeight="1" x14ac:dyDescent="0.25">
      <c r="A363" s="36" t="s">
        <v>143</v>
      </c>
      <c r="B363" s="18" t="s">
        <v>8</v>
      </c>
      <c r="C363" s="18" t="s">
        <v>128</v>
      </c>
      <c r="D363" s="18" t="s">
        <v>0</v>
      </c>
      <c r="E363" s="18" t="s">
        <v>295</v>
      </c>
      <c r="F363" s="18" t="s">
        <v>138</v>
      </c>
      <c r="G363" s="20">
        <v>2990.3</v>
      </c>
    </row>
    <row r="364" spans="1:7" s="2" customFormat="1" ht="23.4" customHeight="1" x14ac:dyDescent="0.25">
      <c r="A364" s="35" t="s">
        <v>312</v>
      </c>
      <c r="B364" s="18" t="s">
        <v>8</v>
      </c>
      <c r="C364" s="18" t="s">
        <v>80</v>
      </c>
      <c r="D364" s="18"/>
      <c r="E364" s="18"/>
      <c r="F364" s="18"/>
      <c r="G364" s="20">
        <f>G365</f>
        <v>1190.2</v>
      </c>
    </row>
    <row r="365" spans="1:7" s="2" customFormat="1" ht="54.6" customHeight="1" x14ac:dyDescent="0.25">
      <c r="A365" s="35" t="s">
        <v>278</v>
      </c>
      <c r="B365" s="18" t="s">
        <v>8</v>
      </c>
      <c r="C365" s="18" t="s">
        <v>80</v>
      </c>
      <c r="D365" s="18" t="s">
        <v>0</v>
      </c>
      <c r="E365" s="18"/>
      <c r="F365" s="18"/>
      <c r="G365" s="20">
        <f>G366</f>
        <v>1190.2</v>
      </c>
    </row>
    <row r="366" spans="1:7" s="2" customFormat="1" ht="51.6" customHeight="1" x14ac:dyDescent="0.25">
      <c r="A366" s="35" t="s">
        <v>313</v>
      </c>
      <c r="B366" s="18" t="s">
        <v>8</v>
      </c>
      <c r="C366" s="18" t="s">
        <v>80</v>
      </c>
      <c r="D366" s="18" t="s">
        <v>0</v>
      </c>
      <c r="E366" s="18" t="s">
        <v>277</v>
      </c>
      <c r="F366" s="18"/>
      <c r="G366" s="20">
        <f>G367+G368+G369</f>
        <v>1190.2</v>
      </c>
    </row>
    <row r="367" spans="1:7" ht="31.2" x14ac:dyDescent="0.25">
      <c r="A367" s="35" t="s">
        <v>18</v>
      </c>
      <c r="B367" s="18" t="s">
        <v>8</v>
      </c>
      <c r="C367" s="18" t="s">
        <v>80</v>
      </c>
      <c r="D367" s="18" t="s">
        <v>0</v>
      </c>
      <c r="E367" s="18" t="s">
        <v>277</v>
      </c>
      <c r="F367" s="18" t="s">
        <v>19</v>
      </c>
      <c r="G367" s="20"/>
    </row>
    <row r="368" spans="1:7" ht="31.2" x14ac:dyDescent="0.25">
      <c r="A368" s="35" t="s">
        <v>142</v>
      </c>
      <c r="B368" s="18" t="s">
        <v>8</v>
      </c>
      <c r="C368" s="18" t="s">
        <v>80</v>
      </c>
      <c r="D368" s="18" t="s">
        <v>0</v>
      </c>
      <c r="E368" s="18" t="s">
        <v>277</v>
      </c>
      <c r="F368" s="18" t="s">
        <v>21</v>
      </c>
      <c r="G368" s="20">
        <v>1190.2</v>
      </c>
    </row>
    <row r="369" spans="1:7" ht="38.4" customHeight="1" x14ac:dyDescent="0.25">
      <c r="A369" s="35" t="s">
        <v>149</v>
      </c>
      <c r="B369" s="18" t="s">
        <v>8</v>
      </c>
      <c r="C369" s="18" t="s">
        <v>80</v>
      </c>
      <c r="D369" s="18" t="s">
        <v>0</v>
      </c>
      <c r="E369" s="18" t="s">
        <v>277</v>
      </c>
      <c r="F369" s="18" t="s">
        <v>138</v>
      </c>
      <c r="G369" s="20"/>
    </row>
    <row r="370" spans="1:7" ht="34.950000000000003" customHeight="1" x14ac:dyDescent="0.25">
      <c r="A370" s="35" t="s">
        <v>425</v>
      </c>
      <c r="B370" s="18" t="s">
        <v>405</v>
      </c>
      <c r="C370" s="18"/>
      <c r="D370" s="18"/>
      <c r="E370" s="18"/>
      <c r="F370" s="18"/>
      <c r="G370" s="20">
        <f>SUM(G371)</f>
        <v>44724.299999999996</v>
      </c>
    </row>
    <row r="371" spans="1:7" s="2" customFormat="1" ht="50.4" customHeight="1" x14ac:dyDescent="0.25">
      <c r="A371" s="35" t="s">
        <v>426</v>
      </c>
      <c r="B371" s="18" t="s">
        <v>405</v>
      </c>
      <c r="C371" s="18" t="s">
        <v>71</v>
      </c>
      <c r="D371" s="18"/>
      <c r="E371" s="18"/>
      <c r="F371" s="18"/>
      <c r="G371" s="20">
        <f>SUM(G372)</f>
        <v>44724.299999999996</v>
      </c>
    </row>
    <row r="372" spans="1:7" s="2" customFormat="1" ht="36.6" customHeight="1" x14ac:dyDescent="0.25">
      <c r="A372" s="35" t="s">
        <v>381</v>
      </c>
      <c r="B372" s="18" t="s">
        <v>405</v>
      </c>
      <c r="C372" s="18" t="s">
        <v>71</v>
      </c>
      <c r="D372" s="18" t="s">
        <v>0</v>
      </c>
      <c r="E372" s="18"/>
      <c r="F372" s="18"/>
      <c r="G372" s="20">
        <f>SUM(G373+G377+G379+G381+G383)</f>
        <v>44724.299999999996</v>
      </c>
    </row>
    <row r="373" spans="1:7" s="2" customFormat="1" ht="21" customHeight="1" x14ac:dyDescent="0.25">
      <c r="A373" s="35" t="s">
        <v>17</v>
      </c>
      <c r="B373" s="18" t="s">
        <v>405</v>
      </c>
      <c r="C373" s="18" t="s">
        <v>71</v>
      </c>
      <c r="D373" s="18" t="s">
        <v>0</v>
      </c>
      <c r="E373" s="18" t="s">
        <v>50</v>
      </c>
      <c r="F373" s="18"/>
      <c r="G373" s="20">
        <f>SUM(G374:G376)</f>
        <v>4075.1</v>
      </c>
    </row>
    <row r="374" spans="1:7" s="2" customFormat="1" ht="31.2" x14ac:dyDescent="0.25">
      <c r="A374" s="35" t="s">
        <v>18</v>
      </c>
      <c r="B374" s="18" t="s">
        <v>405</v>
      </c>
      <c r="C374" s="18" t="s">
        <v>71</v>
      </c>
      <c r="D374" s="18" t="s">
        <v>0</v>
      </c>
      <c r="E374" s="18" t="s">
        <v>50</v>
      </c>
      <c r="F374" s="18" t="s">
        <v>19</v>
      </c>
      <c r="G374" s="20">
        <v>3931.2</v>
      </c>
    </row>
    <row r="375" spans="1:7" s="2" customFormat="1" ht="36" customHeight="1" x14ac:dyDescent="0.25">
      <c r="A375" s="35" t="s">
        <v>142</v>
      </c>
      <c r="B375" s="18" t="s">
        <v>405</v>
      </c>
      <c r="C375" s="18" t="s">
        <v>71</v>
      </c>
      <c r="D375" s="18" t="s">
        <v>0</v>
      </c>
      <c r="E375" s="18" t="s">
        <v>50</v>
      </c>
      <c r="F375" s="18" t="s">
        <v>21</v>
      </c>
      <c r="G375" s="20">
        <v>135.9</v>
      </c>
    </row>
    <row r="376" spans="1:7" s="2" customFormat="1" x14ac:dyDescent="0.25">
      <c r="A376" s="35" t="s">
        <v>23</v>
      </c>
      <c r="B376" s="18" t="s">
        <v>405</v>
      </c>
      <c r="C376" s="18" t="s">
        <v>71</v>
      </c>
      <c r="D376" s="18" t="s">
        <v>0</v>
      </c>
      <c r="E376" s="18" t="s">
        <v>50</v>
      </c>
      <c r="F376" s="18" t="s">
        <v>24</v>
      </c>
      <c r="G376" s="20">
        <v>8</v>
      </c>
    </row>
    <row r="377" spans="1:7" s="2" customFormat="1" ht="46.8" x14ac:dyDescent="0.25">
      <c r="A377" s="35" t="s">
        <v>36</v>
      </c>
      <c r="B377" s="18" t="s">
        <v>405</v>
      </c>
      <c r="C377" s="18" t="s">
        <v>71</v>
      </c>
      <c r="D377" s="18" t="s">
        <v>0</v>
      </c>
      <c r="E377" s="18" t="s">
        <v>64</v>
      </c>
      <c r="F377" s="18"/>
      <c r="G377" s="20">
        <f>SUM(G378)</f>
        <v>40491.5</v>
      </c>
    </row>
    <row r="378" spans="1:7" s="2" customFormat="1" ht="34.950000000000003" customHeight="1" x14ac:dyDescent="0.25">
      <c r="A378" s="35" t="s">
        <v>149</v>
      </c>
      <c r="B378" s="18" t="s">
        <v>405</v>
      </c>
      <c r="C378" s="18" t="s">
        <v>71</v>
      </c>
      <c r="D378" s="18" t="s">
        <v>0</v>
      </c>
      <c r="E378" s="18" t="s">
        <v>64</v>
      </c>
      <c r="F378" s="18" t="s">
        <v>138</v>
      </c>
      <c r="G378" s="20">
        <v>40491.5</v>
      </c>
    </row>
    <row r="379" spans="1:7" s="2" customFormat="1" x14ac:dyDescent="0.25">
      <c r="A379" s="35" t="s">
        <v>335</v>
      </c>
      <c r="B379" s="18" t="s">
        <v>405</v>
      </c>
      <c r="C379" s="18" t="s">
        <v>71</v>
      </c>
      <c r="D379" s="18" t="s">
        <v>0</v>
      </c>
      <c r="E379" s="18" t="s">
        <v>336</v>
      </c>
      <c r="F379" s="18"/>
      <c r="G379" s="20">
        <f>SUM(G380)</f>
        <v>16.600000000000001</v>
      </c>
    </row>
    <row r="380" spans="1:7" s="2" customFormat="1" ht="34.200000000000003" customHeight="1" x14ac:dyDescent="0.25">
      <c r="A380" s="35" t="s">
        <v>142</v>
      </c>
      <c r="B380" s="18" t="s">
        <v>405</v>
      </c>
      <c r="C380" s="18" t="s">
        <v>71</v>
      </c>
      <c r="D380" s="18" t="s">
        <v>0</v>
      </c>
      <c r="E380" s="18" t="s">
        <v>336</v>
      </c>
      <c r="F380" s="18" t="s">
        <v>21</v>
      </c>
      <c r="G380" s="20">
        <v>16.600000000000001</v>
      </c>
    </row>
    <row r="381" spans="1:7" s="2" customFormat="1" ht="19.2" customHeight="1" x14ac:dyDescent="0.25">
      <c r="A381" s="35" t="s">
        <v>341</v>
      </c>
      <c r="B381" s="18" t="s">
        <v>405</v>
      </c>
      <c r="C381" s="18" t="s">
        <v>71</v>
      </c>
      <c r="D381" s="18" t="s">
        <v>0</v>
      </c>
      <c r="E381" s="18" t="s">
        <v>342</v>
      </c>
      <c r="F381" s="18"/>
      <c r="G381" s="20">
        <f>SUM(G382)</f>
        <v>25.1</v>
      </c>
    </row>
    <row r="382" spans="1:7" s="2" customFormat="1" ht="37.200000000000003" customHeight="1" x14ac:dyDescent="0.25">
      <c r="A382" s="35" t="s">
        <v>142</v>
      </c>
      <c r="B382" s="18" t="s">
        <v>405</v>
      </c>
      <c r="C382" s="18" t="s">
        <v>71</v>
      </c>
      <c r="D382" s="18" t="s">
        <v>0</v>
      </c>
      <c r="E382" s="18" t="s">
        <v>342</v>
      </c>
      <c r="F382" s="18" t="s">
        <v>21</v>
      </c>
      <c r="G382" s="20">
        <v>25.1</v>
      </c>
    </row>
    <row r="383" spans="1:7" s="2" customFormat="1" ht="31.2" x14ac:dyDescent="0.25">
      <c r="A383" s="35" t="s">
        <v>339</v>
      </c>
      <c r="B383" s="18" t="s">
        <v>405</v>
      </c>
      <c r="C383" s="18" t="s">
        <v>71</v>
      </c>
      <c r="D383" s="18" t="s">
        <v>0</v>
      </c>
      <c r="E383" s="18" t="s">
        <v>340</v>
      </c>
      <c r="F383" s="18"/>
      <c r="G383" s="20">
        <f>SUM(G384)</f>
        <v>116</v>
      </c>
    </row>
    <row r="384" spans="1:7" s="2" customFormat="1" ht="31.2" x14ac:dyDescent="0.25">
      <c r="A384" s="35" t="s">
        <v>142</v>
      </c>
      <c r="B384" s="18" t="s">
        <v>405</v>
      </c>
      <c r="C384" s="18" t="s">
        <v>71</v>
      </c>
      <c r="D384" s="18" t="s">
        <v>0</v>
      </c>
      <c r="E384" s="18" t="s">
        <v>340</v>
      </c>
      <c r="F384" s="18" t="s">
        <v>21</v>
      </c>
      <c r="G384" s="20">
        <v>116</v>
      </c>
    </row>
    <row r="385" spans="1:7" s="2" customFormat="1" ht="39.6" customHeight="1" x14ac:dyDescent="0.25">
      <c r="A385" s="35" t="s">
        <v>220</v>
      </c>
      <c r="B385" s="18" t="s">
        <v>154</v>
      </c>
      <c r="C385" s="18"/>
      <c r="D385" s="18"/>
      <c r="E385" s="18"/>
      <c r="F385" s="18"/>
      <c r="G385" s="20">
        <f>SUM(G386+G391)</f>
        <v>18049.400000000001</v>
      </c>
    </row>
    <row r="386" spans="1:7" s="2" customFormat="1" ht="31.2" x14ac:dyDescent="0.25">
      <c r="A386" s="35" t="s">
        <v>185</v>
      </c>
      <c r="B386" s="18" t="s">
        <v>154</v>
      </c>
      <c r="C386" s="18" t="s">
        <v>118</v>
      </c>
      <c r="D386" s="18"/>
      <c r="E386" s="18"/>
      <c r="F386" s="18"/>
      <c r="G386" s="20">
        <f>SUM(G387)</f>
        <v>9336.4</v>
      </c>
    </row>
    <row r="387" spans="1:7" s="2" customFormat="1" ht="78" x14ac:dyDescent="0.25">
      <c r="A387" s="46" t="s">
        <v>186</v>
      </c>
      <c r="B387" s="18" t="s">
        <v>154</v>
      </c>
      <c r="C387" s="18" t="s">
        <v>118</v>
      </c>
      <c r="D387" s="18" t="s">
        <v>0</v>
      </c>
      <c r="E387" s="18"/>
      <c r="F387" s="18"/>
      <c r="G387" s="20">
        <f>SUM(G388)</f>
        <v>9336.4</v>
      </c>
    </row>
    <row r="388" spans="1:7" s="2" customFormat="1" ht="62.4" x14ac:dyDescent="0.25">
      <c r="A388" s="35" t="s">
        <v>221</v>
      </c>
      <c r="B388" s="18" t="s">
        <v>154</v>
      </c>
      <c r="C388" s="18" t="s">
        <v>118</v>
      </c>
      <c r="D388" s="18" t="s">
        <v>0</v>
      </c>
      <c r="E388" s="18" t="s">
        <v>166</v>
      </c>
      <c r="F388" s="18"/>
      <c r="G388" s="20">
        <f>SUM(G389:G390)</f>
        <v>9336.4</v>
      </c>
    </row>
    <row r="389" spans="1:7" s="2" customFormat="1" ht="31.2" x14ac:dyDescent="0.25">
      <c r="A389" s="35" t="s">
        <v>142</v>
      </c>
      <c r="B389" s="18" t="s">
        <v>154</v>
      </c>
      <c r="C389" s="18" t="s">
        <v>118</v>
      </c>
      <c r="D389" s="18" t="s">
        <v>0</v>
      </c>
      <c r="E389" s="18" t="s">
        <v>166</v>
      </c>
      <c r="F389" s="18" t="s">
        <v>21</v>
      </c>
      <c r="G389" s="20">
        <f>3454.5+4365.6+485.5+1030.8</f>
        <v>9336.4</v>
      </c>
    </row>
    <row r="390" spans="1:7" s="2" customFormat="1" x14ac:dyDescent="0.25">
      <c r="A390" s="35" t="s">
        <v>144</v>
      </c>
      <c r="B390" s="18" t="s">
        <v>154</v>
      </c>
      <c r="C390" s="18" t="s">
        <v>118</v>
      </c>
      <c r="D390" s="18" t="s">
        <v>0</v>
      </c>
      <c r="E390" s="18" t="s">
        <v>166</v>
      </c>
      <c r="F390" s="18" t="s">
        <v>136</v>
      </c>
      <c r="G390" s="20"/>
    </row>
    <row r="391" spans="1:7" s="2" customFormat="1" ht="46.8" x14ac:dyDescent="0.25">
      <c r="A391" s="35" t="s">
        <v>155</v>
      </c>
      <c r="B391" s="18" t="s">
        <v>154</v>
      </c>
      <c r="C391" s="18" t="s">
        <v>128</v>
      </c>
      <c r="D391" s="18"/>
      <c r="E391" s="18"/>
      <c r="F391" s="18"/>
      <c r="G391" s="20">
        <f>G392</f>
        <v>8713</v>
      </c>
    </row>
    <row r="392" spans="1:7" s="2" customFormat="1" ht="31.2" x14ac:dyDescent="0.25">
      <c r="A392" s="35" t="s">
        <v>156</v>
      </c>
      <c r="B392" s="18" t="s">
        <v>154</v>
      </c>
      <c r="C392" s="18" t="s">
        <v>128</v>
      </c>
      <c r="D392" s="18" t="s">
        <v>0</v>
      </c>
      <c r="E392" s="18"/>
      <c r="F392" s="18"/>
      <c r="G392" s="20">
        <f>G393</f>
        <v>8713</v>
      </c>
    </row>
    <row r="393" spans="1:7" s="2" customFormat="1" ht="80.25" customHeight="1" x14ac:dyDescent="0.25">
      <c r="A393" s="35" t="s">
        <v>321</v>
      </c>
      <c r="B393" s="18" t="s">
        <v>154</v>
      </c>
      <c r="C393" s="18" t="s">
        <v>128</v>
      </c>
      <c r="D393" s="18" t="s">
        <v>0</v>
      </c>
      <c r="E393" s="18" t="s">
        <v>157</v>
      </c>
      <c r="F393" s="18"/>
      <c r="G393" s="20">
        <f>G394</f>
        <v>8713</v>
      </c>
    </row>
    <row r="394" spans="1:7" s="2" customFormat="1" ht="31.2" x14ac:dyDescent="0.25">
      <c r="A394" s="36" t="s">
        <v>149</v>
      </c>
      <c r="B394" s="18" t="s">
        <v>154</v>
      </c>
      <c r="C394" s="18" t="s">
        <v>128</v>
      </c>
      <c r="D394" s="18" t="s">
        <v>0</v>
      </c>
      <c r="E394" s="18" t="s">
        <v>157</v>
      </c>
      <c r="F394" s="18" t="s">
        <v>138</v>
      </c>
      <c r="G394" s="20">
        <v>8713</v>
      </c>
    </row>
    <row r="395" spans="1:7" s="2" customFormat="1" ht="31.2" x14ac:dyDescent="0.25">
      <c r="A395" s="34" t="s">
        <v>222</v>
      </c>
      <c r="B395" s="18" t="s">
        <v>16</v>
      </c>
      <c r="C395" s="18"/>
      <c r="D395" s="18"/>
      <c r="E395" s="18"/>
      <c r="F395" s="19"/>
      <c r="G395" s="20">
        <f>SUM(G396+G426+G439+G456)</f>
        <v>155824.6</v>
      </c>
    </row>
    <row r="396" spans="1:7" s="2" customFormat="1" ht="31.2" x14ac:dyDescent="0.25">
      <c r="A396" s="34" t="s">
        <v>223</v>
      </c>
      <c r="B396" s="18" t="s">
        <v>16</v>
      </c>
      <c r="C396" s="18" t="s">
        <v>71</v>
      </c>
      <c r="D396" s="18"/>
      <c r="E396" s="18"/>
      <c r="F396" s="19"/>
      <c r="G396" s="20">
        <f>SUM(G397+G415)</f>
        <v>51921.2</v>
      </c>
    </row>
    <row r="397" spans="1:7" s="2" customFormat="1" ht="31.2" x14ac:dyDescent="0.25">
      <c r="A397" s="37" t="s">
        <v>129</v>
      </c>
      <c r="B397" s="18" t="s">
        <v>16</v>
      </c>
      <c r="C397" s="18" t="s">
        <v>71</v>
      </c>
      <c r="D397" s="18" t="s">
        <v>0</v>
      </c>
      <c r="E397" s="18"/>
      <c r="F397" s="19"/>
      <c r="G397" s="20">
        <f>SUM(G402+G406+G410+G398+G412)</f>
        <v>47659.199999999997</v>
      </c>
    </row>
    <row r="398" spans="1:7" s="2" customFormat="1" ht="46.8" x14ac:dyDescent="0.25">
      <c r="A398" s="37" t="s">
        <v>36</v>
      </c>
      <c r="B398" s="18" t="s">
        <v>16</v>
      </c>
      <c r="C398" s="18" t="s">
        <v>71</v>
      </c>
      <c r="D398" s="18" t="s">
        <v>0</v>
      </c>
      <c r="E398" s="18" t="s">
        <v>64</v>
      </c>
      <c r="F398" s="19"/>
      <c r="G398" s="20">
        <f>SUM(G399:G401)</f>
        <v>9534.6</v>
      </c>
    </row>
    <row r="399" spans="1:7" s="2" customFormat="1" ht="31.2" x14ac:dyDescent="0.25">
      <c r="A399" s="35" t="s">
        <v>18</v>
      </c>
      <c r="B399" s="18" t="s">
        <v>16</v>
      </c>
      <c r="C399" s="18" t="s">
        <v>71</v>
      </c>
      <c r="D399" s="18" t="s">
        <v>0</v>
      </c>
      <c r="E399" s="18" t="s">
        <v>64</v>
      </c>
      <c r="F399" s="19" t="s">
        <v>19</v>
      </c>
      <c r="G399" s="20">
        <v>7291.3</v>
      </c>
    </row>
    <row r="400" spans="1:7" s="2" customFormat="1" ht="31.2" x14ac:dyDescent="0.25">
      <c r="A400" s="35" t="s">
        <v>142</v>
      </c>
      <c r="B400" s="18" t="s">
        <v>16</v>
      </c>
      <c r="C400" s="18" t="s">
        <v>71</v>
      </c>
      <c r="D400" s="18" t="s">
        <v>0</v>
      </c>
      <c r="E400" s="18" t="s">
        <v>64</v>
      </c>
      <c r="F400" s="19" t="s">
        <v>21</v>
      </c>
      <c r="G400" s="20">
        <v>2183.6999999999998</v>
      </c>
    </row>
    <row r="401" spans="1:7" s="2" customFormat="1" x14ac:dyDescent="0.25">
      <c r="A401" s="35" t="s">
        <v>23</v>
      </c>
      <c r="B401" s="18" t="s">
        <v>16</v>
      </c>
      <c r="C401" s="18" t="s">
        <v>71</v>
      </c>
      <c r="D401" s="18" t="s">
        <v>0</v>
      </c>
      <c r="E401" s="18" t="s">
        <v>64</v>
      </c>
      <c r="F401" s="19" t="s">
        <v>24</v>
      </c>
      <c r="G401" s="20">
        <v>59.6</v>
      </c>
    </row>
    <row r="402" spans="1:7" s="2" customFormat="1" ht="71.400000000000006" customHeight="1" x14ac:dyDescent="0.25">
      <c r="A402" s="37" t="s">
        <v>44</v>
      </c>
      <c r="B402" s="18" t="s">
        <v>16</v>
      </c>
      <c r="C402" s="18" t="s">
        <v>71</v>
      </c>
      <c r="D402" s="18" t="s">
        <v>0</v>
      </c>
      <c r="E402" s="18" t="s">
        <v>97</v>
      </c>
      <c r="F402" s="19"/>
      <c r="G402" s="20">
        <f>SUM(G403:G405)</f>
        <v>20943.400000000001</v>
      </c>
    </row>
    <row r="403" spans="1:7" s="2" customFormat="1" ht="31.2" x14ac:dyDescent="0.25">
      <c r="A403" s="35" t="s">
        <v>18</v>
      </c>
      <c r="B403" s="18" t="s">
        <v>16</v>
      </c>
      <c r="C403" s="18" t="s">
        <v>71</v>
      </c>
      <c r="D403" s="18" t="s">
        <v>0</v>
      </c>
      <c r="E403" s="18" t="s">
        <v>97</v>
      </c>
      <c r="F403" s="19" t="s">
        <v>19</v>
      </c>
      <c r="G403" s="20">
        <v>16609.2</v>
      </c>
    </row>
    <row r="404" spans="1:7" s="2" customFormat="1" ht="31.2" x14ac:dyDescent="0.25">
      <c r="A404" s="35" t="s">
        <v>142</v>
      </c>
      <c r="B404" s="18" t="s">
        <v>16</v>
      </c>
      <c r="C404" s="18" t="s">
        <v>71</v>
      </c>
      <c r="D404" s="18" t="s">
        <v>0</v>
      </c>
      <c r="E404" s="18" t="s">
        <v>97</v>
      </c>
      <c r="F404" s="19" t="s">
        <v>21</v>
      </c>
      <c r="G404" s="20">
        <v>4198.3</v>
      </c>
    </row>
    <row r="405" spans="1:7" s="2" customFormat="1" x14ac:dyDescent="0.25">
      <c r="A405" s="35" t="s">
        <v>23</v>
      </c>
      <c r="B405" s="18" t="s">
        <v>16</v>
      </c>
      <c r="C405" s="18" t="s">
        <v>71</v>
      </c>
      <c r="D405" s="18" t="s">
        <v>0</v>
      </c>
      <c r="E405" s="18" t="s">
        <v>97</v>
      </c>
      <c r="F405" s="19" t="s">
        <v>24</v>
      </c>
      <c r="G405" s="20">
        <v>135.9</v>
      </c>
    </row>
    <row r="406" spans="1:7" s="2" customFormat="1" ht="60.6" customHeight="1" x14ac:dyDescent="0.25">
      <c r="A406" s="37" t="s">
        <v>43</v>
      </c>
      <c r="B406" s="18" t="s">
        <v>16</v>
      </c>
      <c r="C406" s="18" t="s">
        <v>71</v>
      </c>
      <c r="D406" s="18" t="s">
        <v>0</v>
      </c>
      <c r="E406" s="18" t="s">
        <v>98</v>
      </c>
      <c r="F406" s="19"/>
      <c r="G406" s="20">
        <f>SUM(G407:G409)</f>
        <v>6952.4000000000005</v>
      </c>
    </row>
    <row r="407" spans="1:7" s="2" customFormat="1" ht="31.2" x14ac:dyDescent="0.25">
      <c r="A407" s="35" t="s">
        <v>18</v>
      </c>
      <c r="B407" s="18" t="s">
        <v>16</v>
      </c>
      <c r="C407" s="18" t="s">
        <v>71</v>
      </c>
      <c r="D407" s="18" t="s">
        <v>0</v>
      </c>
      <c r="E407" s="18" t="s">
        <v>98</v>
      </c>
      <c r="F407" s="19" t="s">
        <v>19</v>
      </c>
      <c r="G407" s="20">
        <v>5750.8</v>
      </c>
    </row>
    <row r="408" spans="1:7" s="2" customFormat="1" ht="31.2" x14ac:dyDescent="0.25">
      <c r="A408" s="35" t="s">
        <v>142</v>
      </c>
      <c r="B408" s="18" t="s">
        <v>16</v>
      </c>
      <c r="C408" s="18" t="s">
        <v>71</v>
      </c>
      <c r="D408" s="18" t="s">
        <v>0</v>
      </c>
      <c r="E408" s="18" t="s">
        <v>98</v>
      </c>
      <c r="F408" s="19" t="s">
        <v>21</v>
      </c>
      <c r="G408" s="20">
        <v>1067.4000000000001</v>
      </c>
    </row>
    <row r="409" spans="1:7" s="2" customFormat="1" x14ac:dyDescent="0.25">
      <c r="A409" s="35" t="s">
        <v>23</v>
      </c>
      <c r="B409" s="18" t="s">
        <v>16</v>
      </c>
      <c r="C409" s="18" t="s">
        <v>71</v>
      </c>
      <c r="D409" s="18" t="s">
        <v>0</v>
      </c>
      <c r="E409" s="18" t="s">
        <v>98</v>
      </c>
      <c r="F409" s="19" t="s">
        <v>24</v>
      </c>
      <c r="G409" s="20">
        <v>134.19999999999999</v>
      </c>
    </row>
    <row r="410" spans="1:7" s="2" customFormat="1" ht="49.95" customHeight="1" x14ac:dyDescent="0.25">
      <c r="A410" s="37" t="s">
        <v>382</v>
      </c>
      <c r="B410" s="18" t="s">
        <v>16</v>
      </c>
      <c r="C410" s="18" t="s">
        <v>71</v>
      </c>
      <c r="D410" s="18" t="s">
        <v>0</v>
      </c>
      <c r="E410" s="18" t="s">
        <v>99</v>
      </c>
      <c r="F410" s="19"/>
      <c r="G410" s="20">
        <f>SUM(G411:G411)</f>
        <v>1283.0999999999999</v>
      </c>
    </row>
    <row r="411" spans="1:7" s="2" customFormat="1" ht="32.4" customHeight="1" x14ac:dyDescent="0.25">
      <c r="A411" s="35" t="s">
        <v>142</v>
      </c>
      <c r="B411" s="18" t="s">
        <v>16</v>
      </c>
      <c r="C411" s="18" t="s">
        <v>71</v>
      </c>
      <c r="D411" s="18" t="s">
        <v>0</v>
      </c>
      <c r="E411" s="18" t="s">
        <v>99</v>
      </c>
      <c r="F411" s="19" t="s">
        <v>21</v>
      </c>
      <c r="G411" s="20">
        <v>1283.0999999999999</v>
      </c>
    </row>
    <row r="412" spans="1:7" s="2" customFormat="1" ht="64.5" customHeight="1" x14ac:dyDescent="0.3">
      <c r="A412" s="47" t="s">
        <v>393</v>
      </c>
      <c r="B412" s="18" t="s">
        <v>16</v>
      </c>
      <c r="C412" s="18" t="s">
        <v>71</v>
      </c>
      <c r="D412" s="18" t="s">
        <v>0</v>
      </c>
      <c r="E412" s="18" t="s">
        <v>162</v>
      </c>
      <c r="F412" s="19"/>
      <c r="G412" s="20">
        <f>G413+G414</f>
        <v>8945.7000000000007</v>
      </c>
    </row>
    <row r="413" spans="1:7" s="2" customFormat="1" ht="30.6" customHeight="1" x14ac:dyDescent="0.25">
      <c r="A413" s="35" t="s">
        <v>142</v>
      </c>
      <c r="B413" s="18" t="s">
        <v>16</v>
      </c>
      <c r="C413" s="18" t="s">
        <v>71</v>
      </c>
      <c r="D413" s="18" t="s">
        <v>0</v>
      </c>
      <c r="E413" s="18" t="s">
        <v>162</v>
      </c>
      <c r="F413" s="19" t="s">
        <v>21</v>
      </c>
      <c r="G413" s="20">
        <v>4918.8999999999996</v>
      </c>
    </row>
    <row r="414" spans="1:7" s="2" customFormat="1" ht="16.2" customHeight="1" x14ac:dyDescent="0.25">
      <c r="A414" s="35" t="s">
        <v>9</v>
      </c>
      <c r="B414" s="18" t="s">
        <v>16</v>
      </c>
      <c r="C414" s="18" t="s">
        <v>71</v>
      </c>
      <c r="D414" s="18" t="s">
        <v>0</v>
      </c>
      <c r="E414" s="18" t="s">
        <v>162</v>
      </c>
      <c r="F414" s="19" t="s">
        <v>28</v>
      </c>
      <c r="G414" s="20">
        <v>4026.8</v>
      </c>
    </row>
    <row r="415" spans="1:7" s="2" customFormat="1" ht="31.2" x14ac:dyDescent="0.25">
      <c r="A415" s="34" t="s">
        <v>100</v>
      </c>
      <c r="B415" s="18" t="s">
        <v>16</v>
      </c>
      <c r="C415" s="18" t="s">
        <v>71</v>
      </c>
      <c r="D415" s="18" t="s">
        <v>1</v>
      </c>
      <c r="E415" s="18"/>
      <c r="F415" s="19"/>
      <c r="G415" s="20">
        <f>SUM(G416+G420+G424+G422)</f>
        <v>4262.0000000000009</v>
      </c>
    </row>
    <row r="416" spans="1:7" s="2" customFormat="1" x14ac:dyDescent="0.25">
      <c r="A416" s="34" t="s">
        <v>32</v>
      </c>
      <c r="B416" s="18" t="s">
        <v>16</v>
      </c>
      <c r="C416" s="18" t="s">
        <v>71</v>
      </c>
      <c r="D416" s="18" t="s">
        <v>1</v>
      </c>
      <c r="E416" s="18" t="s">
        <v>50</v>
      </c>
      <c r="F416" s="19"/>
      <c r="G416" s="20">
        <f>SUM(G417:G419)</f>
        <v>4110.1000000000004</v>
      </c>
    </row>
    <row r="417" spans="1:7" s="2" customFormat="1" ht="31.2" x14ac:dyDescent="0.25">
      <c r="A417" s="35" t="s">
        <v>18</v>
      </c>
      <c r="B417" s="18" t="s">
        <v>16</v>
      </c>
      <c r="C417" s="18" t="s">
        <v>71</v>
      </c>
      <c r="D417" s="18" t="s">
        <v>1</v>
      </c>
      <c r="E417" s="18" t="s">
        <v>50</v>
      </c>
      <c r="F417" s="19" t="s">
        <v>19</v>
      </c>
      <c r="G417" s="20">
        <v>3947.3</v>
      </c>
    </row>
    <row r="418" spans="1:7" s="2" customFormat="1" ht="36.6" customHeight="1" x14ac:dyDescent="0.25">
      <c r="A418" s="35" t="s">
        <v>142</v>
      </c>
      <c r="B418" s="18" t="s">
        <v>16</v>
      </c>
      <c r="C418" s="18" t="s">
        <v>71</v>
      </c>
      <c r="D418" s="18" t="s">
        <v>1</v>
      </c>
      <c r="E418" s="18" t="s">
        <v>50</v>
      </c>
      <c r="F418" s="19" t="s">
        <v>21</v>
      </c>
      <c r="G418" s="20">
        <v>162.80000000000001</v>
      </c>
    </row>
    <row r="419" spans="1:7" s="2" customFormat="1" ht="24" customHeight="1" x14ac:dyDescent="0.25">
      <c r="A419" s="35" t="s">
        <v>23</v>
      </c>
      <c r="B419" s="18" t="s">
        <v>16</v>
      </c>
      <c r="C419" s="18" t="s">
        <v>71</v>
      </c>
      <c r="D419" s="18" t="s">
        <v>1</v>
      </c>
      <c r="E419" s="18" t="s">
        <v>50</v>
      </c>
      <c r="F419" s="19" t="s">
        <v>24</v>
      </c>
      <c r="G419" s="20"/>
    </row>
    <row r="420" spans="1:7" s="2" customFormat="1" x14ac:dyDescent="0.25">
      <c r="A420" s="35" t="s">
        <v>335</v>
      </c>
      <c r="B420" s="18" t="s">
        <v>16</v>
      </c>
      <c r="C420" s="30">
        <v>1</v>
      </c>
      <c r="D420" s="18" t="s">
        <v>1</v>
      </c>
      <c r="E420" s="18" t="s">
        <v>336</v>
      </c>
      <c r="F420" s="18"/>
      <c r="G420" s="20">
        <f>SUM(G421)</f>
        <v>16.3</v>
      </c>
    </row>
    <row r="421" spans="1:7" s="2" customFormat="1" ht="33.6" customHeight="1" x14ac:dyDescent="0.25">
      <c r="A421" s="35" t="s">
        <v>142</v>
      </c>
      <c r="B421" s="18" t="s">
        <v>16</v>
      </c>
      <c r="C421" s="30">
        <v>1</v>
      </c>
      <c r="D421" s="18" t="s">
        <v>1</v>
      </c>
      <c r="E421" s="18" t="s">
        <v>336</v>
      </c>
      <c r="F421" s="18" t="s">
        <v>21</v>
      </c>
      <c r="G421" s="20">
        <v>16.3</v>
      </c>
    </row>
    <row r="422" spans="1:7" s="2" customFormat="1" ht="22.2" customHeight="1" x14ac:dyDescent="0.25">
      <c r="A422" s="35" t="s">
        <v>341</v>
      </c>
      <c r="B422" s="18" t="s">
        <v>16</v>
      </c>
      <c r="C422" s="18" t="s">
        <v>71</v>
      </c>
      <c r="D422" s="18" t="s">
        <v>1</v>
      </c>
      <c r="E422" s="18" t="s">
        <v>342</v>
      </c>
      <c r="F422" s="19"/>
      <c r="G422" s="20">
        <f>SUM(G423)</f>
        <v>21</v>
      </c>
    </row>
    <row r="423" spans="1:7" s="2" customFormat="1" ht="30.9" customHeight="1" x14ac:dyDescent="0.25">
      <c r="A423" s="35" t="s">
        <v>142</v>
      </c>
      <c r="B423" s="18" t="s">
        <v>16</v>
      </c>
      <c r="C423" s="18" t="s">
        <v>71</v>
      </c>
      <c r="D423" s="18" t="s">
        <v>1</v>
      </c>
      <c r="E423" s="18" t="s">
        <v>342</v>
      </c>
      <c r="F423" s="19" t="s">
        <v>21</v>
      </c>
      <c r="G423" s="20">
        <v>21</v>
      </c>
    </row>
    <row r="424" spans="1:7" s="2" customFormat="1" ht="30.9" customHeight="1" x14ac:dyDescent="0.25">
      <c r="A424" s="44" t="s">
        <v>339</v>
      </c>
      <c r="B424" s="18" t="s">
        <v>16</v>
      </c>
      <c r="C424" s="18" t="s">
        <v>71</v>
      </c>
      <c r="D424" s="18" t="s">
        <v>1</v>
      </c>
      <c r="E424" s="18" t="s">
        <v>340</v>
      </c>
      <c r="F424" s="18"/>
      <c r="G424" s="20">
        <f>SUM(G425)</f>
        <v>114.6</v>
      </c>
    </row>
    <row r="425" spans="1:7" s="2" customFormat="1" ht="32.4" customHeight="1" x14ac:dyDescent="0.25">
      <c r="A425" s="35" t="s">
        <v>142</v>
      </c>
      <c r="B425" s="18" t="s">
        <v>16</v>
      </c>
      <c r="C425" s="18" t="s">
        <v>71</v>
      </c>
      <c r="D425" s="18" t="s">
        <v>1</v>
      </c>
      <c r="E425" s="18" t="s">
        <v>340</v>
      </c>
      <c r="F425" s="18" t="s">
        <v>21</v>
      </c>
      <c r="G425" s="20">
        <v>114.6</v>
      </c>
    </row>
    <row r="426" spans="1:7" s="2" customFormat="1" ht="19.95" customHeight="1" x14ac:dyDescent="0.25">
      <c r="A426" s="37" t="s">
        <v>224</v>
      </c>
      <c r="B426" s="18" t="s">
        <v>16</v>
      </c>
      <c r="C426" s="18" t="s">
        <v>118</v>
      </c>
      <c r="D426" s="18"/>
      <c r="E426" s="18"/>
      <c r="F426" s="19"/>
      <c r="G426" s="20">
        <f>SUM(G427+G436)</f>
        <v>16721.900000000001</v>
      </c>
    </row>
    <row r="427" spans="1:7" s="2" customFormat="1" ht="56.4" customHeight="1" x14ac:dyDescent="0.25">
      <c r="A427" s="37" t="s">
        <v>101</v>
      </c>
      <c r="B427" s="18" t="s">
        <v>16</v>
      </c>
      <c r="C427" s="18" t="s">
        <v>118</v>
      </c>
      <c r="D427" s="18" t="s">
        <v>0</v>
      </c>
      <c r="E427" s="18"/>
      <c r="F427" s="19"/>
      <c r="G427" s="20">
        <f>SUM(G428+G432)</f>
        <v>7866.6999999999989</v>
      </c>
    </row>
    <row r="428" spans="1:7" s="2" customFormat="1" ht="57.6" customHeight="1" x14ac:dyDescent="0.25">
      <c r="A428" s="37" t="s">
        <v>36</v>
      </c>
      <c r="B428" s="18" t="s">
        <v>16</v>
      </c>
      <c r="C428" s="18" t="s">
        <v>118</v>
      </c>
      <c r="D428" s="18" t="s">
        <v>0</v>
      </c>
      <c r="E428" s="18" t="s">
        <v>64</v>
      </c>
      <c r="F428" s="19"/>
      <c r="G428" s="20">
        <f>SUM(G429:G431)</f>
        <v>7141.9999999999991</v>
      </c>
    </row>
    <row r="429" spans="1:7" s="2" customFormat="1" ht="40.200000000000003" customHeight="1" x14ac:dyDescent="0.25">
      <c r="A429" s="35" t="s">
        <v>18</v>
      </c>
      <c r="B429" s="18" t="s">
        <v>16</v>
      </c>
      <c r="C429" s="18" t="s">
        <v>118</v>
      </c>
      <c r="D429" s="18" t="s">
        <v>0</v>
      </c>
      <c r="E429" s="18" t="s">
        <v>64</v>
      </c>
      <c r="F429" s="19" t="s">
        <v>19</v>
      </c>
      <c r="G429" s="20">
        <v>6388.9</v>
      </c>
    </row>
    <row r="430" spans="1:7" s="2" customFormat="1" ht="35.4" customHeight="1" x14ac:dyDescent="0.25">
      <c r="A430" s="35" t="s">
        <v>142</v>
      </c>
      <c r="B430" s="18" t="s">
        <v>16</v>
      </c>
      <c r="C430" s="18" t="s">
        <v>118</v>
      </c>
      <c r="D430" s="18" t="s">
        <v>0</v>
      </c>
      <c r="E430" s="18" t="s">
        <v>64</v>
      </c>
      <c r="F430" s="19" t="s">
        <v>21</v>
      </c>
      <c r="G430" s="20">
        <v>741.9</v>
      </c>
    </row>
    <row r="431" spans="1:7" s="2" customFormat="1" ht="16.5" customHeight="1" x14ac:dyDescent="0.25">
      <c r="A431" s="35" t="s">
        <v>23</v>
      </c>
      <c r="B431" s="18" t="s">
        <v>16</v>
      </c>
      <c r="C431" s="18" t="s">
        <v>118</v>
      </c>
      <c r="D431" s="18" t="s">
        <v>0</v>
      </c>
      <c r="E431" s="18" t="s">
        <v>64</v>
      </c>
      <c r="F431" s="19" t="s">
        <v>24</v>
      </c>
      <c r="G431" s="20">
        <v>11.2</v>
      </c>
    </row>
    <row r="432" spans="1:7" s="2" customFormat="1" ht="49.95" customHeight="1" x14ac:dyDescent="0.25">
      <c r="A432" s="35" t="s">
        <v>181</v>
      </c>
      <c r="B432" s="18" t="s">
        <v>16</v>
      </c>
      <c r="C432" s="18" t="s">
        <v>118</v>
      </c>
      <c r="D432" s="18" t="s">
        <v>0</v>
      </c>
      <c r="E432" s="18" t="s">
        <v>182</v>
      </c>
      <c r="F432" s="19"/>
      <c r="G432" s="20">
        <f>SUM(G433:G435)</f>
        <v>724.69999999999993</v>
      </c>
    </row>
    <row r="433" spans="1:7" s="2" customFormat="1" ht="37.200000000000003" customHeight="1" x14ac:dyDescent="0.25">
      <c r="A433" s="35" t="s">
        <v>18</v>
      </c>
      <c r="B433" s="18" t="s">
        <v>16</v>
      </c>
      <c r="C433" s="18" t="s">
        <v>118</v>
      </c>
      <c r="D433" s="18" t="s">
        <v>0</v>
      </c>
      <c r="E433" s="18" t="s">
        <v>182</v>
      </c>
      <c r="F433" s="19" t="s">
        <v>19</v>
      </c>
      <c r="G433" s="20">
        <v>648.29999999999995</v>
      </c>
    </row>
    <row r="434" spans="1:7" s="2" customFormat="1" ht="31.5" customHeight="1" x14ac:dyDescent="0.25">
      <c r="A434" s="35" t="s">
        <v>142</v>
      </c>
      <c r="B434" s="18" t="s">
        <v>16</v>
      </c>
      <c r="C434" s="18" t="s">
        <v>118</v>
      </c>
      <c r="D434" s="18" t="s">
        <v>0</v>
      </c>
      <c r="E434" s="18" t="s">
        <v>182</v>
      </c>
      <c r="F434" s="19" t="s">
        <v>21</v>
      </c>
      <c r="G434" s="20">
        <v>75.3</v>
      </c>
    </row>
    <row r="435" spans="1:7" s="2" customFormat="1" x14ac:dyDescent="0.25">
      <c r="A435" s="35" t="s">
        <v>23</v>
      </c>
      <c r="B435" s="18" t="s">
        <v>16</v>
      </c>
      <c r="C435" s="18" t="s">
        <v>118</v>
      </c>
      <c r="D435" s="18" t="s">
        <v>0</v>
      </c>
      <c r="E435" s="18" t="s">
        <v>182</v>
      </c>
      <c r="F435" s="19" t="s">
        <v>24</v>
      </c>
      <c r="G435" s="20">
        <v>1.1000000000000001</v>
      </c>
    </row>
    <row r="436" spans="1:7" s="2" customFormat="1" ht="36" customHeight="1" x14ac:dyDescent="0.25">
      <c r="A436" s="35" t="s">
        <v>348</v>
      </c>
      <c r="B436" s="18" t="s">
        <v>16</v>
      </c>
      <c r="C436" s="18" t="s">
        <v>118</v>
      </c>
      <c r="D436" s="18" t="s">
        <v>1</v>
      </c>
      <c r="E436" s="18"/>
      <c r="F436" s="19"/>
      <c r="G436" s="20">
        <f>G437</f>
        <v>8855.2000000000007</v>
      </c>
    </row>
    <row r="437" spans="1:7" s="2" customFormat="1" ht="51" customHeight="1" x14ac:dyDescent="0.25">
      <c r="A437" s="35" t="s">
        <v>427</v>
      </c>
      <c r="B437" s="18" t="s">
        <v>16</v>
      </c>
      <c r="C437" s="18" t="s">
        <v>118</v>
      </c>
      <c r="D437" s="18" t="s">
        <v>1</v>
      </c>
      <c r="E437" s="18" t="s">
        <v>347</v>
      </c>
      <c r="F437" s="19"/>
      <c r="G437" s="20">
        <f>G438</f>
        <v>8855.2000000000007</v>
      </c>
    </row>
    <row r="438" spans="1:7" s="2" customFormat="1" ht="31.2" x14ac:dyDescent="0.25">
      <c r="A438" s="35" t="s">
        <v>149</v>
      </c>
      <c r="B438" s="18" t="s">
        <v>16</v>
      </c>
      <c r="C438" s="18" t="s">
        <v>118</v>
      </c>
      <c r="D438" s="18" t="s">
        <v>1</v>
      </c>
      <c r="E438" s="18" t="s">
        <v>347</v>
      </c>
      <c r="F438" s="19" t="s">
        <v>138</v>
      </c>
      <c r="G438" s="20">
        <f>3922.1+4818.5+114.6</f>
        <v>8855.2000000000007</v>
      </c>
    </row>
    <row r="439" spans="1:7" s="2" customFormat="1" ht="17.25" customHeight="1" x14ac:dyDescent="0.25">
      <c r="A439" s="37" t="s">
        <v>225</v>
      </c>
      <c r="B439" s="18" t="s">
        <v>16</v>
      </c>
      <c r="C439" s="18" t="s">
        <v>128</v>
      </c>
      <c r="D439" s="18"/>
      <c r="E439" s="18"/>
      <c r="F439" s="19"/>
      <c r="G439" s="20">
        <f>SUM(G440)</f>
        <v>22123.200000000001</v>
      </c>
    </row>
    <row r="440" spans="1:7" s="2" customFormat="1" ht="84" customHeight="1" x14ac:dyDescent="0.25">
      <c r="A440" s="48" t="s">
        <v>102</v>
      </c>
      <c r="B440" s="18" t="s">
        <v>16</v>
      </c>
      <c r="C440" s="18" t="s">
        <v>128</v>
      </c>
      <c r="D440" s="18" t="s">
        <v>0</v>
      </c>
      <c r="E440" s="18"/>
      <c r="F440" s="19"/>
      <c r="G440" s="20">
        <f>SUM(G441+G445+G449+G453)</f>
        <v>22123.200000000001</v>
      </c>
    </row>
    <row r="441" spans="1:7" s="2" customFormat="1" ht="49.95" customHeight="1" x14ac:dyDescent="0.25">
      <c r="A441" s="37" t="s">
        <v>36</v>
      </c>
      <c r="B441" s="18" t="s">
        <v>16</v>
      </c>
      <c r="C441" s="18" t="s">
        <v>128</v>
      </c>
      <c r="D441" s="18" t="s">
        <v>0</v>
      </c>
      <c r="E441" s="18" t="s">
        <v>64</v>
      </c>
      <c r="F441" s="19"/>
      <c r="G441" s="20">
        <f>SUM(G442:G444)</f>
        <v>11578.8</v>
      </c>
    </row>
    <row r="442" spans="1:7" s="2" customFormat="1" ht="36" customHeight="1" x14ac:dyDescent="0.25">
      <c r="A442" s="35" t="s">
        <v>18</v>
      </c>
      <c r="B442" s="18" t="s">
        <v>16</v>
      </c>
      <c r="C442" s="18" t="s">
        <v>128</v>
      </c>
      <c r="D442" s="18" t="s">
        <v>0</v>
      </c>
      <c r="E442" s="18" t="s">
        <v>64</v>
      </c>
      <c r="F442" s="19" t="s">
        <v>19</v>
      </c>
      <c r="G442" s="20">
        <v>9685.4</v>
      </c>
    </row>
    <row r="443" spans="1:7" s="2" customFormat="1" ht="30.75" customHeight="1" x14ac:dyDescent="0.25">
      <c r="A443" s="35" t="s">
        <v>142</v>
      </c>
      <c r="B443" s="18" t="s">
        <v>16</v>
      </c>
      <c r="C443" s="18" t="s">
        <v>128</v>
      </c>
      <c r="D443" s="18" t="s">
        <v>0</v>
      </c>
      <c r="E443" s="18" t="s">
        <v>64</v>
      </c>
      <c r="F443" s="19" t="s">
        <v>21</v>
      </c>
      <c r="G443" s="20">
        <v>1875.8</v>
      </c>
    </row>
    <row r="444" spans="1:7" s="2" customFormat="1" ht="19.95" customHeight="1" x14ac:dyDescent="0.25">
      <c r="A444" s="35" t="s">
        <v>23</v>
      </c>
      <c r="B444" s="18" t="s">
        <v>16</v>
      </c>
      <c r="C444" s="18" t="s">
        <v>128</v>
      </c>
      <c r="D444" s="18" t="s">
        <v>0</v>
      </c>
      <c r="E444" s="18" t="s">
        <v>64</v>
      </c>
      <c r="F444" s="19" t="s">
        <v>24</v>
      </c>
      <c r="G444" s="20">
        <v>17.600000000000001</v>
      </c>
    </row>
    <row r="445" spans="1:7" s="2" customFormat="1" ht="52.95" customHeight="1" x14ac:dyDescent="0.25">
      <c r="A445" s="35" t="s">
        <v>184</v>
      </c>
      <c r="B445" s="19" t="s">
        <v>16</v>
      </c>
      <c r="C445" s="21">
        <v>3</v>
      </c>
      <c r="D445" s="19" t="s">
        <v>0</v>
      </c>
      <c r="E445" s="19" t="s">
        <v>183</v>
      </c>
      <c r="F445" s="19"/>
      <c r="G445" s="20">
        <f>SUM(G446:G448)</f>
        <v>6397.9000000000005</v>
      </c>
    </row>
    <row r="446" spans="1:7" s="2" customFormat="1" ht="31.95" customHeight="1" x14ac:dyDescent="0.25">
      <c r="A446" s="35" t="s">
        <v>18</v>
      </c>
      <c r="B446" s="19" t="s">
        <v>16</v>
      </c>
      <c r="C446" s="21">
        <v>3</v>
      </c>
      <c r="D446" s="19" t="s">
        <v>0</v>
      </c>
      <c r="E446" s="19" t="s">
        <v>183</v>
      </c>
      <c r="F446" s="19" t="s">
        <v>19</v>
      </c>
      <c r="G446" s="20">
        <v>4301.5</v>
      </c>
    </row>
    <row r="447" spans="1:7" s="2" customFormat="1" ht="31.95" customHeight="1" x14ac:dyDescent="0.25">
      <c r="A447" s="35" t="s">
        <v>142</v>
      </c>
      <c r="B447" s="19" t="s">
        <v>16</v>
      </c>
      <c r="C447" s="21">
        <v>3</v>
      </c>
      <c r="D447" s="19" t="s">
        <v>0</v>
      </c>
      <c r="E447" s="19" t="s">
        <v>183</v>
      </c>
      <c r="F447" s="19" t="s">
        <v>21</v>
      </c>
      <c r="G447" s="20">
        <v>2066.8000000000002</v>
      </c>
    </row>
    <row r="448" spans="1:7" s="2" customFormat="1" ht="19.95" customHeight="1" x14ac:dyDescent="0.25">
      <c r="A448" s="35" t="s">
        <v>23</v>
      </c>
      <c r="B448" s="19" t="s">
        <v>16</v>
      </c>
      <c r="C448" s="21">
        <v>3</v>
      </c>
      <c r="D448" s="19" t="s">
        <v>0</v>
      </c>
      <c r="E448" s="19" t="s">
        <v>183</v>
      </c>
      <c r="F448" s="19" t="s">
        <v>24</v>
      </c>
      <c r="G448" s="20">
        <v>29.6</v>
      </c>
    </row>
    <row r="449" spans="1:7" s="2" customFormat="1" ht="49.2" customHeight="1" x14ac:dyDescent="0.25">
      <c r="A449" s="35" t="s">
        <v>253</v>
      </c>
      <c r="B449" s="19" t="s">
        <v>16</v>
      </c>
      <c r="C449" s="21">
        <v>3</v>
      </c>
      <c r="D449" s="19" t="s">
        <v>0</v>
      </c>
      <c r="E449" s="19" t="s">
        <v>254</v>
      </c>
      <c r="F449" s="19"/>
      <c r="G449" s="20">
        <f>SUM(G450:G452)</f>
        <v>1113.2</v>
      </c>
    </row>
    <row r="450" spans="1:7" s="2" customFormat="1" ht="34.950000000000003" customHeight="1" x14ac:dyDescent="0.25">
      <c r="A450" s="35" t="s">
        <v>18</v>
      </c>
      <c r="B450" s="19" t="s">
        <v>16</v>
      </c>
      <c r="C450" s="21">
        <v>3</v>
      </c>
      <c r="D450" s="19" t="s">
        <v>0</v>
      </c>
      <c r="E450" s="19" t="s">
        <v>254</v>
      </c>
      <c r="F450" s="19" t="s">
        <v>19</v>
      </c>
      <c r="G450" s="20">
        <v>931.2</v>
      </c>
    </row>
    <row r="451" spans="1:7" s="2" customFormat="1" ht="31.2" x14ac:dyDescent="0.25">
      <c r="A451" s="35" t="s">
        <v>142</v>
      </c>
      <c r="B451" s="19" t="s">
        <v>16</v>
      </c>
      <c r="C451" s="21">
        <v>3</v>
      </c>
      <c r="D451" s="19" t="s">
        <v>0</v>
      </c>
      <c r="E451" s="19" t="s">
        <v>254</v>
      </c>
      <c r="F451" s="19" t="s">
        <v>21</v>
      </c>
      <c r="G451" s="20">
        <v>180.3</v>
      </c>
    </row>
    <row r="452" spans="1:7" s="2" customFormat="1" x14ac:dyDescent="0.25">
      <c r="A452" s="35" t="s">
        <v>23</v>
      </c>
      <c r="B452" s="19" t="s">
        <v>16</v>
      </c>
      <c r="C452" s="21">
        <v>3</v>
      </c>
      <c r="D452" s="19" t="s">
        <v>0</v>
      </c>
      <c r="E452" s="19" t="s">
        <v>254</v>
      </c>
      <c r="F452" s="19" t="s">
        <v>24</v>
      </c>
      <c r="G452" s="20">
        <v>1.7</v>
      </c>
    </row>
    <row r="453" spans="1:7" s="2" customFormat="1" ht="62.4" x14ac:dyDescent="0.25">
      <c r="A453" s="35" t="s">
        <v>377</v>
      </c>
      <c r="B453" s="19" t="s">
        <v>16</v>
      </c>
      <c r="C453" s="21">
        <v>3</v>
      </c>
      <c r="D453" s="19" t="s">
        <v>0</v>
      </c>
      <c r="E453" s="19" t="s">
        <v>376</v>
      </c>
      <c r="F453" s="19"/>
      <c r="G453" s="20">
        <f>SUM(G454:G455)</f>
        <v>3033.2999999999997</v>
      </c>
    </row>
    <row r="454" spans="1:7" s="2" customFormat="1" ht="31.2" x14ac:dyDescent="0.25">
      <c r="A454" s="35" t="s">
        <v>18</v>
      </c>
      <c r="B454" s="19" t="s">
        <v>16</v>
      </c>
      <c r="C454" s="21">
        <v>3</v>
      </c>
      <c r="D454" s="19" t="s">
        <v>0</v>
      </c>
      <c r="E454" s="19" t="s">
        <v>376</v>
      </c>
      <c r="F454" s="19" t="s">
        <v>19</v>
      </c>
      <c r="G454" s="20">
        <v>2937.7</v>
      </c>
    </row>
    <row r="455" spans="1:7" s="2" customFormat="1" ht="33.6" customHeight="1" x14ac:dyDescent="0.25">
      <c r="A455" s="35" t="s">
        <v>142</v>
      </c>
      <c r="B455" s="19" t="s">
        <v>16</v>
      </c>
      <c r="C455" s="21">
        <v>3</v>
      </c>
      <c r="D455" s="19" t="s">
        <v>0</v>
      </c>
      <c r="E455" s="19" t="s">
        <v>376</v>
      </c>
      <c r="F455" s="19" t="s">
        <v>21</v>
      </c>
      <c r="G455" s="20">
        <v>95.6</v>
      </c>
    </row>
    <row r="456" spans="1:7" s="2" customFormat="1" ht="35.4" customHeight="1" x14ac:dyDescent="0.25">
      <c r="A456" s="35" t="s">
        <v>226</v>
      </c>
      <c r="B456" s="18" t="s">
        <v>16</v>
      </c>
      <c r="C456" s="18" t="s">
        <v>172</v>
      </c>
      <c r="D456" s="18"/>
      <c r="E456" s="18"/>
      <c r="F456" s="19"/>
      <c r="G456" s="20">
        <f>G457</f>
        <v>65058.299999999996</v>
      </c>
    </row>
    <row r="457" spans="1:7" s="2" customFormat="1" ht="36.6" customHeight="1" x14ac:dyDescent="0.25">
      <c r="A457" s="35" t="s">
        <v>173</v>
      </c>
      <c r="B457" s="18" t="s">
        <v>16</v>
      </c>
      <c r="C457" s="18" t="s">
        <v>172</v>
      </c>
      <c r="D457" s="18" t="s">
        <v>0</v>
      </c>
      <c r="E457" s="18"/>
      <c r="F457" s="19"/>
      <c r="G457" s="20">
        <f>G458</f>
        <v>65058.299999999996</v>
      </c>
    </row>
    <row r="458" spans="1:7" s="2" customFormat="1" ht="63" customHeight="1" x14ac:dyDescent="0.25">
      <c r="A458" s="35" t="s">
        <v>263</v>
      </c>
      <c r="B458" s="18" t="s">
        <v>16</v>
      </c>
      <c r="C458" s="18" t="s">
        <v>172</v>
      </c>
      <c r="D458" s="18" t="s">
        <v>0</v>
      </c>
      <c r="E458" s="18" t="s">
        <v>174</v>
      </c>
      <c r="F458" s="19"/>
      <c r="G458" s="20">
        <f>G459</f>
        <v>65058.299999999996</v>
      </c>
    </row>
    <row r="459" spans="1:7" s="2" customFormat="1" ht="33" customHeight="1" x14ac:dyDescent="0.25">
      <c r="A459" s="35" t="s">
        <v>149</v>
      </c>
      <c r="B459" s="18" t="s">
        <v>16</v>
      </c>
      <c r="C459" s="18" t="s">
        <v>172</v>
      </c>
      <c r="D459" s="18" t="s">
        <v>0</v>
      </c>
      <c r="E459" s="18" t="s">
        <v>174</v>
      </c>
      <c r="F459" s="19" t="s">
        <v>138</v>
      </c>
      <c r="G459" s="20">
        <f>24410.9+25321.9+5110.6+2839.2+7375.7</f>
        <v>65058.299999999996</v>
      </c>
    </row>
    <row r="460" spans="1:7" s="2" customFormat="1" ht="20.399999999999999" customHeight="1" x14ac:dyDescent="0.25">
      <c r="A460" s="34" t="s">
        <v>227</v>
      </c>
      <c r="B460" s="18" t="s">
        <v>73</v>
      </c>
      <c r="C460" s="18"/>
      <c r="D460" s="18"/>
      <c r="E460" s="18"/>
      <c r="F460" s="19"/>
      <c r="G460" s="20">
        <f>SUM(G461+G484+G493)</f>
        <v>114448.90000000001</v>
      </c>
    </row>
    <row r="461" spans="1:7" s="2" customFormat="1" ht="46.8" x14ac:dyDescent="0.25">
      <c r="A461" s="34" t="s">
        <v>74</v>
      </c>
      <c r="B461" s="18" t="s">
        <v>73</v>
      </c>
      <c r="C461" s="18" t="s">
        <v>71</v>
      </c>
      <c r="D461" s="18"/>
      <c r="E461" s="18"/>
      <c r="F461" s="19"/>
      <c r="G461" s="20">
        <f>SUM(G462+G468+G477+G481)</f>
        <v>26869.8</v>
      </c>
    </row>
    <row r="462" spans="1:7" s="2" customFormat="1" ht="36" customHeight="1" x14ac:dyDescent="0.25">
      <c r="A462" s="34" t="s">
        <v>228</v>
      </c>
      <c r="B462" s="18" t="s">
        <v>73</v>
      </c>
      <c r="C462" s="18" t="s">
        <v>71</v>
      </c>
      <c r="D462" s="18" t="s">
        <v>0</v>
      </c>
      <c r="E462" s="18"/>
      <c r="F462" s="19"/>
      <c r="G462" s="20">
        <f>SUM(G463+G466)</f>
        <v>15239.9</v>
      </c>
    </row>
    <row r="463" spans="1:7" s="2" customFormat="1" ht="46.8" x14ac:dyDescent="0.25">
      <c r="A463" s="37" t="s">
        <v>36</v>
      </c>
      <c r="B463" s="18" t="s">
        <v>73</v>
      </c>
      <c r="C463" s="18" t="s">
        <v>71</v>
      </c>
      <c r="D463" s="18" t="s">
        <v>0</v>
      </c>
      <c r="E463" s="18" t="s">
        <v>64</v>
      </c>
      <c r="F463" s="19"/>
      <c r="G463" s="20">
        <f>SUM(G464:G465)</f>
        <v>15239.9</v>
      </c>
    </row>
    <row r="464" spans="1:7" s="2" customFormat="1" ht="31.95" customHeight="1" x14ac:dyDescent="0.25">
      <c r="A464" s="35" t="s">
        <v>149</v>
      </c>
      <c r="B464" s="18" t="s">
        <v>73</v>
      </c>
      <c r="C464" s="18" t="s">
        <v>71</v>
      </c>
      <c r="D464" s="18" t="s">
        <v>0</v>
      </c>
      <c r="E464" s="18" t="s">
        <v>64</v>
      </c>
      <c r="F464" s="19" t="s">
        <v>138</v>
      </c>
      <c r="G464" s="20">
        <v>15239.9</v>
      </c>
    </row>
    <row r="465" spans="1:7" s="2" customFormat="1" x14ac:dyDescent="0.25">
      <c r="A465" s="35" t="s">
        <v>23</v>
      </c>
      <c r="B465" s="18" t="s">
        <v>73</v>
      </c>
      <c r="C465" s="18" t="s">
        <v>71</v>
      </c>
      <c r="D465" s="18" t="s">
        <v>0</v>
      </c>
      <c r="E465" s="18" t="s">
        <v>64</v>
      </c>
      <c r="F465" s="19" t="s">
        <v>24</v>
      </c>
      <c r="G465" s="20"/>
    </row>
    <row r="466" spans="1:7" s="2" customFormat="1" x14ac:dyDescent="0.25">
      <c r="A466" s="36" t="s">
        <v>304</v>
      </c>
      <c r="B466" s="19" t="s">
        <v>73</v>
      </c>
      <c r="C466" s="21">
        <v>1</v>
      </c>
      <c r="D466" s="19" t="s">
        <v>0</v>
      </c>
      <c r="E466" s="19" t="s">
        <v>305</v>
      </c>
      <c r="F466" s="19"/>
      <c r="G466" s="20">
        <f>G467</f>
        <v>0</v>
      </c>
    </row>
    <row r="467" spans="1:7" s="2" customFormat="1" ht="37.950000000000003" customHeight="1" x14ac:dyDescent="0.25">
      <c r="A467" s="35" t="s">
        <v>18</v>
      </c>
      <c r="B467" s="19" t="s">
        <v>73</v>
      </c>
      <c r="C467" s="21">
        <v>1</v>
      </c>
      <c r="D467" s="19" t="s">
        <v>0</v>
      </c>
      <c r="E467" s="19" t="s">
        <v>305</v>
      </c>
      <c r="F467" s="19" t="s">
        <v>138</v>
      </c>
      <c r="G467" s="20"/>
    </row>
    <row r="468" spans="1:7" s="2" customFormat="1" ht="35.4" customHeight="1" x14ac:dyDescent="0.25">
      <c r="A468" s="34" t="s">
        <v>103</v>
      </c>
      <c r="B468" s="18" t="s">
        <v>73</v>
      </c>
      <c r="C468" s="18" t="s">
        <v>71</v>
      </c>
      <c r="D468" s="18" t="s">
        <v>1</v>
      </c>
      <c r="E468" s="18"/>
      <c r="F468" s="19"/>
      <c r="G468" s="20">
        <f>SUM(G469+G473+G475)</f>
        <v>8000.5999999999995</v>
      </c>
    </row>
    <row r="469" spans="1:7" s="2" customFormat="1" x14ac:dyDescent="0.25">
      <c r="A469" s="34" t="s">
        <v>32</v>
      </c>
      <c r="B469" s="18" t="s">
        <v>73</v>
      </c>
      <c r="C469" s="18" t="s">
        <v>71</v>
      </c>
      <c r="D469" s="18" t="s">
        <v>1</v>
      </c>
      <c r="E469" s="18" t="s">
        <v>50</v>
      </c>
      <c r="F469" s="19"/>
      <c r="G469" s="20">
        <f>SUM(G470:G472)</f>
        <v>7955.5999999999995</v>
      </c>
    </row>
    <row r="470" spans="1:7" s="2" customFormat="1" ht="35.4" customHeight="1" x14ac:dyDescent="0.25">
      <c r="A470" s="35" t="s">
        <v>18</v>
      </c>
      <c r="B470" s="18" t="s">
        <v>73</v>
      </c>
      <c r="C470" s="18" t="s">
        <v>71</v>
      </c>
      <c r="D470" s="18" t="s">
        <v>1</v>
      </c>
      <c r="E470" s="18" t="s">
        <v>50</v>
      </c>
      <c r="F470" s="19" t="s">
        <v>19</v>
      </c>
      <c r="G470" s="20">
        <v>7872.7</v>
      </c>
    </row>
    <row r="471" spans="1:7" s="2" customFormat="1" ht="31.2" x14ac:dyDescent="0.25">
      <c r="A471" s="35" t="s">
        <v>142</v>
      </c>
      <c r="B471" s="18" t="s">
        <v>73</v>
      </c>
      <c r="C471" s="18" t="s">
        <v>71</v>
      </c>
      <c r="D471" s="18" t="s">
        <v>1</v>
      </c>
      <c r="E471" s="18" t="s">
        <v>50</v>
      </c>
      <c r="F471" s="19" t="s">
        <v>21</v>
      </c>
      <c r="G471" s="20">
        <v>82.9</v>
      </c>
    </row>
    <row r="472" spans="1:7" s="2" customFormat="1" ht="17.25" customHeight="1" x14ac:dyDescent="0.25">
      <c r="A472" s="35" t="s">
        <v>23</v>
      </c>
      <c r="B472" s="18" t="s">
        <v>73</v>
      </c>
      <c r="C472" s="18" t="s">
        <v>71</v>
      </c>
      <c r="D472" s="18" t="s">
        <v>1</v>
      </c>
      <c r="E472" s="18" t="s">
        <v>50</v>
      </c>
      <c r="F472" s="19" t="s">
        <v>24</v>
      </c>
      <c r="G472" s="20"/>
    </row>
    <row r="473" spans="1:7" s="2" customFormat="1" ht="21" customHeight="1" x14ac:dyDescent="0.25">
      <c r="A473" s="35" t="s">
        <v>335</v>
      </c>
      <c r="B473" s="18" t="s">
        <v>73</v>
      </c>
      <c r="C473" s="30">
        <v>1</v>
      </c>
      <c r="D473" s="18" t="s">
        <v>1</v>
      </c>
      <c r="E473" s="18" t="s">
        <v>336</v>
      </c>
      <c r="F473" s="18"/>
      <c r="G473" s="20">
        <f>SUM(G474)</f>
        <v>24</v>
      </c>
    </row>
    <row r="474" spans="1:7" s="2" customFormat="1" ht="33" customHeight="1" x14ac:dyDescent="0.25">
      <c r="A474" s="35" t="s">
        <v>142</v>
      </c>
      <c r="B474" s="18" t="s">
        <v>73</v>
      </c>
      <c r="C474" s="30">
        <v>1</v>
      </c>
      <c r="D474" s="18" t="s">
        <v>1</v>
      </c>
      <c r="E474" s="18" t="s">
        <v>336</v>
      </c>
      <c r="F474" s="18" t="s">
        <v>21</v>
      </c>
      <c r="G474" s="20">
        <v>24</v>
      </c>
    </row>
    <row r="475" spans="1:7" s="2" customFormat="1" ht="20.399999999999999" customHeight="1" x14ac:dyDescent="0.25">
      <c r="A475" s="35" t="s">
        <v>341</v>
      </c>
      <c r="B475" s="18" t="s">
        <v>73</v>
      </c>
      <c r="C475" s="18" t="s">
        <v>71</v>
      </c>
      <c r="D475" s="18" t="s">
        <v>1</v>
      </c>
      <c r="E475" s="18" t="s">
        <v>342</v>
      </c>
      <c r="F475" s="19"/>
      <c r="G475" s="20">
        <f>SUM(G476)</f>
        <v>21</v>
      </c>
    </row>
    <row r="476" spans="1:7" s="2" customFormat="1" ht="35.4" customHeight="1" x14ac:dyDescent="0.25">
      <c r="A476" s="35" t="s">
        <v>142</v>
      </c>
      <c r="B476" s="18" t="s">
        <v>73</v>
      </c>
      <c r="C476" s="18" t="s">
        <v>71</v>
      </c>
      <c r="D476" s="18" t="s">
        <v>1</v>
      </c>
      <c r="E476" s="18" t="s">
        <v>342</v>
      </c>
      <c r="F476" s="19" t="s">
        <v>21</v>
      </c>
      <c r="G476" s="20">
        <v>21</v>
      </c>
    </row>
    <row r="477" spans="1:7" s="2" customFormat="1" ht="20.399999999999999" customHeight="1" x14ac:dyDescent="0.25">
      <c r="A477" s="34" t="s">
        <v>31</v>
      </c>
      <c r="B477" s="18" t="s">
        <v>73</v>
      </c>
      <c r="C477" s="18" t="s">
        <v>71</v>
      </c>
      <c r="D477" s="18" t="s">
        <v>2</v>
      </c>
      <c r="E477" s="18"/>
      <c r="F477" s="19"/>
      <c r="G477" s="20">
        <f>SUM(G478)</f>
        <v>2812.7</v>
      </c>
    </row>
    <row r="478" spans="1:7" s="2" customFormat="1" ht="34.950000000000003" customHeight="1" x14ac:dyDescent="0.25">
      <c r="A478" s="37" t="s">
        <v>229</v>
      </c>
      <c r="B478" s="18" t="s">
        <v>73</v>
      </c>
      <c r="C478" s="18" t="s">
        <v>71</v>
      </c>
      <c r="D478" s="18" t="s">
        <v>2</v>
      </c>
      <c r="E478" s="18" t="s">
        <v>104</v>
      </c>
      <c r="F478" s="19"/>
      <c r="G478" s="20">
        <f>SUM(G479:G480)</f>
        <v>2812.7</v>
      </c>
    </row>
    <row r="479" spans="1:7" s="2" customFormat="1" ht="31.5" customHeight="1" x14ac:dyDescent="0.25">
      <c r="A479" s="35" t="s">
        <v>142</v>
      </c>
      <c r="B479" s="18" t="s">
        <v>73</v>
      </c>
      <c r="C479" s="18" t="s">
        <v>71</v>
      </c>
      <c r="D479" s="18" t="s">
        <v>2</v>
      </c>
      <c r="E479" s="18" t="s">
        <v>104</v>
      </c>
      <c r="F479" s="19" t="s">
        <v>21</v>
      </c>
      <c r="G479" s="20">
        <f>660+2152.7</f>
        <v>2812.7</v>
      </c>
    </row>
    <row r="480" spans="1:7" s="2" customFormat="1" x14ac:dyDescent="0.25">
      <c r="A480" s="35" t="s">
        <v>23</v>
      </c>
      <c r="B480" s="18" t="s">
        <v>73</v>
      </c>
      <c r="C480" s="18" t="s">
        <v>71</v>
      </c>
      <c r="D480" s="18" t="s">
        <v>2</v>
      </c>
      <c r="E480" s="18" t="s">
        <v>104</v>
      </c>
      <c r="F480" s="19" t="s">
        <v>24</v>
      </c>
      <c r="G480" s="20"/>
    </row>
    <row r="481" spans="1:7" s="2" customFormat="1" ht="31.2" x14ac:dyDescent="0.25">
      <c r="A481" s="51" t="s">
        <v>437</v>
      </c>
      <c r="B481" s="18" t="s">
        <v>73</v>
      </c>
      <c r="C481" s="18" t="s">
        <v>71</v>
      </c>
      <c r="D481" s="18" t="s">
        <v>3</v>
      </c>
      <c r="E481" s="18"/>
      <c r="F481" s="19"/>
      <c r="G481" s="20">
        <f>SUM(G482)</f>
        <v>816.6</v>
      </c>
    </row>
    <row r="482" spans="1:7" s="2" customFormat="1" ht="31.2" x14ac:dyDescent="0.25">
      <c r="A482" s="52" t="s">
        <v>438</v>
      </c>
      <c r="B482" s="18" t="s">
        <v>73</v>
      </c>
      <c r="C482" s="18" t="s">
        <v>71</v>
      </c>
      <c r="D482" s="18" t="s">
        <v>3</v>
      </c>
      <c r="E482" s="53" t="s">
        <v>439</v>
      </c>
      <c r="F482" s="19"/>
      <c r="G482" s="20">
        <f>SUM(G483)</f>
        <v>816.6</v>
      </c>
    </row>
    <row r="483" spans="1:7" s="2" customFormat="1" ht="31.2" x14ac:dyDescent="0.25">
      <c r="A483" s="52" t="s">
        <v>142</v>
      </c>
      <c r="B483" s="18" t="s">
        <v>73</v>
      </c>
      <c r="C483" s="18" t="s">
        <v>71</v>
      </c>
      <c r="D483" s="18" t="s">
        <v>3</v>
      </c>
      <c r="E483" s="53" t="s">
        <v>439</v>
      </c>
      <c r="F483" s="19" t="s">
        <v>21</v>
      </c>
      <c r="G483" s="20">
        <v>816.6</v>
      </c>
    </row>
    <row r="484" spans="1:7" s="2" customFormat="1" x14ac:dyDescent="0.25">
      <c r="A484" s="35" t="s">
        <v>344</v>
      </c>
      <c r="B484" s="18" t="s">
        <v>73</v>
      </c>
      <c r="C484" s="18" t="s">
        <v>80</v>
      </c>
      <c r="D484" s="18"/>
      <c r="E484" s="18"/>
      <c r="F484" s="19"/>
      <c r="G484" s="20">
        <f>G485+G490</f>
        <v>0</v>
      </c>
    </row>
    <row r="485" spans="1:7" s="2" customFormat="1" ht="33" customHeight="1" x14ac:dyDescent="0.25">
      <c r="A485" s="35" t="s">
        <v>345</v>
      </c>
      <c r="B485" s="18" t="s">
        <v>73</v>
      </c>
      <c r="C485" s="18" t="s">
        <v>80</v>
      </c>
      <c r="D485" s="18" t="s">
        <v>0</v>
      </c>
      <c r="E485" s="18"/>
      <c r="F485" s="19"/>
      <c r="G485" s="20">
        <f>G486+G488</f>
        <v>0</v>
      </c>
    </row>
    <row r="486" spans="1:7" s="2" customFormat="1" ht="16.2" customHeight="1" x14ac:dyDescent="0.25">
      <c r="A486" s="35" t="s">
        <v>346</v>
      </c>
      <c r="B486" s="18" t="s">
        <v>73</v>
      </c>
      <c r="C486" s="18" t="s">
        <v>80</v>
      </c>
      <c r="D486" s="18" t="s">
        <v>0</v>
      </c>
      <c r="E486" s="18" t="s">
        <v>343</v>
      </c>
      <c r="F486" s="19"/>
      <c r="G486" s="20">
        <f>G487</f>
        <v>0</v>
      </c>
    </row>
    <row r="487" spans="1:7" s="2" customFormat="1" ht="33.6" customHeight="1" x14ac:dyDescent="0.25">
      <c r="A487" s="35" t="s">
        <v>142</v>
      </c>
      <c r="B487" s="18" t="s">
        <v>73</v>
      </c>
      <c r="C487" s="18" t="s">
        <v>80</v>
      </c>
      <c r="D487" s="18" t="s">
        <v>0</v>
      </c>
      <c r="E487" s="18" t="s">
        <v>343</v>
      </c>
      <c r="F487" s="19" t="s">
        <v>21</v>
      </c>
      <c r="G487" s="20"/>
    </row>
    <row r="488" spans="1:7" s="2" customFormat="1" ht="36" customHeight="1" x14ac:dyDescent="0.25">
      <c r="A488" s="35" t="s">
        <v>396</v>
      </c>
      <c r="B488" s="18" t="s">
        <v>73</v>
      </c>
      <c r="C488" s="18" t="s">
        <v>80</v>
      </c>
      <c r="D488" s="18" t="s">
        <v>0</v>
      </c>
      <c r="E488" s="18" t="s">
        <v>397</v>
      </c>
      <c r="F488" s="19"/>
      <c r="G488" s="20">
        <f>G489</f>
        <v>0</v>
      </c>
    </row>
    <row r="489" spans="1:7" s="2" customFormat="1" ht="31.2" x14ac:dyDescent="0.25">
      <c r="A489" s="35" t="s">
        <v>142</v>
      </c>
      <c r="B489" s="18" t="s">
        <v>73</v>
      </c>
      <c r="C489" s="18" t="s">
        <v>80</v>
      </c>
      <c r="D489" s="18" t="s">
        <v>0</v>
      </c>
      <c r="E489" s="18" t="s">
        <v>397</v>
      </c>
      <c r="F489" s="19" t="s">
        <v>21</v>
      </c>
      <c r="G489" s="20"/>
    </row>
    <row r="490" spans="1:7" s="2" customFormat="1" ht="46.8" x14ac:dyDescent="0.25">
      <c r="A490" s="49" t="s">
        <v>372</v>
      </c>
      <c r="B490" s="18" t="s">
        <v>73</v>
      </c>
      <c r="C490" s="18" t="s">
        <v>80</v>
      </c>
      <c r="D490" s="18" t="s">
        <v>2</v>
      </c>
      <c r="E490" s="18"/>
      <c r="F490" s="19"/>
      <c r="G490" s="20">
        <f>G491</f>
        <v>0</v>
      </c>
    </row>
    <row r="491" spans="1:7" s="2" customFormat="1" ht="50.4" customHeight="1" x14ac:dyDescent="0.25">
      <c r="A491" s="49" t="s">
        <v>421</v>
      </c>
      <c r="B491" s="18" t="s">
        <v>73</v>
      </c>
      <c r="C491" s="18" t="s">
        <v>80</v>
      </c>
      <c r="D491" s="18" t="s">
        <v>2</v>
      </c>
      <c r="E491" s="18" t="s">
        <v>371</v>
      </c>
      <c r="F491" s="19"/>
      <c r="G491" s="20">
        <f>G492</f>
        <v>0</v>
      </c>
    </row>
    <row r="492" spans="1:7" s="2" customFormat="1" ht="19.95" customHeight="1" x14ac:dyDescent="0.25">
      <c r="A492" s="49" t="s">
        <v>23</v>
      </c>
      <c r="B492" s="18" t="s">
        <v>73</v>
      </c>
      <c r="C492" s="18" t="s">
        <v>80</v>
      </c>
      <c r="D492" s="18" t="s">
        <v>2</v>
      </c>
      <c r="E492" s="18" t="s">
        <v>371</v>
      </c>
      <c r="F492" s="19" t="s">
        <v>24</v>
      </c>
      <c r="G492" s="20"/>
    </row>
    <row r="493" spans="1:7" s="2" customFormat="1" ht="37.200000000000003" customHeight="1" x14ac:dyDescent="0.25">
      <c r="A493" s="37" t="s">
        <v>296</v>
      </c>
      <c r="B493" s="18" t="s">
        <v>73</v>
      </c>
      <c r="C493" s="18" t="s">
        <v>172</v>
      </c>
      <c r="D493" s="18"/>
      <c r="E493" s="18"/>
      <c r="F493" s="18"/>
      <c r="G493" s="20">
        <f>SUM(G494)</f>
        <v>87579.1</v>
      </c>
    </row>
    <row r="494" spans="1:7" s="2" customFormat="1" ht="51" customHeight="1" x14ac:dyDescent="0.25">
      <c r="A494" s="37" t="s">
        <v>297</v>
      </c>
      <c r="B494" s="18" t="s">
        <v>73</v>
      </c>
      <c r="C494" s="18" t="s">
        <v>172</v>
      </c>
      <c r="D494" s="18" t="s">
        <v>0</v>
      </c>
      <c r="E494" s="18"/>
      <c r="F494" s="18"/>
      <c r="G494" s="20">
        <f>SUM(G497+G495)</f>
        <v>87579.1</v>
      </c>
    </row>
    <row r="495" spans="1:7" s="2" customFormat="1" ht="66" customHeight="1" x14ac:dyDescent="0.25">
      <c r="A495" s="35" t="s">
        <v>265</v>
      </c>
      <c r="B495" s="18" t="s">
        <v>73</v>
      </c>
      <c r="C495" s="18" t="s">
        <v>172</v>
      </c>
      <c r="D495" s="18" t="s">
        <v>0</v>
      </c>
      <c r="E495" s="18" t="s">
        <v>349</v>
      </c>
      <c r="F495" s="18"/>
      <c r="G495" s="20">
        <f>SUM(G496)</f>
        <v>0</v>
      </c>
    </row>
    <row r="496" spans="1:7" s="2" customFormat="1" ht="34.950000000000003" customHeight="1" x14ac:dyDescent="0.25">
      <c r="A496" s="35" t="s">
        <v>145</v>
      </c>
      <c r="B496" s="18" t="s">
        <v>73</v>
      </c>
      <c r="C496" s="18" t="s">
        <v>172</v>
      </c>
      <c r="D496" s="18" t="s">
        <v>0</v>
      </c>
      <c r="E496" s="18" t="s">
        <v>349</v>
      </c>
      <c r="F496" s="18" t="s">
        <v>146</v>
      </c>
      <c r="G496" s="20">
        <f>6513.5-6513.5</f>
        <v>0</v>
      </c>
    </row>
    <row r="497" spans="1:7" s="2" customFormat="1" ht="62.4" x14ac:dyDescent="0.25">
      <c r="A497" s="35" t="s">
        <v>265</v>
      </c>
      <c r="B497" s="18" t="s">
        <v>73</v>
      </c>
      <c r="C497" s="18" t="s">
        <v>172</v>
      </c>
      <c r="D497" s="18" t="s">
        <v>0</v>
      </c>
      <c r="E497" s="18" t="s">
        <v>266</v>
      </c>
      <c r="F497" s="18"/>
      <c r="G497" s="20">
        <f>SUM(G498:G499)</f>
        <v>87579.1</v>
      </c>
    </row>
    <row r="498" spans="1:7" s="2" customFormat="1" ht="35.4" customHeight="1" x14ac:dyDescent="0.25">
      <c r="A498" s="35" t="s">
        <v>142</v>
      </c>
      <c r="B498" s="18" t="s">
        <v>73</v>
      </c>
      <c r="C498" s="18" t="s">
        <v>172</v>
      </c>
      <c r="D498" s="18" t="s">
        <v>0</v>
      </c>
      <c r="E498" s="18" t="s">
        <v>266</v>
      </c>
      <c r="F498" s="18" t="s">
        <v>21</v>
      </c>
      <c r="G498" s="20">
        <f>86.1-1.4</f>
        <v>84.699999999999989</v>
      </c>
    </row>
    <row r="499" spans="1:7" s="2" customFormat="1" ht="31.2" x14ac:dyDescent="0.25">
      <c r="A499" s="35" t="s">
        <v>145</v>
      </c>
      <c r="B499" s="18" t="s">
        <v>73</v>
      </c>
      <c r="C499" s="18" t="s">
        <v>172</v>
      </c>
      <c r="D499" s="18" t="s">
        <v>0</v>
      </c>
      <c r="E499" s="18" t="s">
        <v>266</v>
      </c>
      <c r="F499" s="18" t="s">
        <v>146</v>
      </c>
      <c r="G499" s="20">
        <f>88963.6-1469.2</f>
        <v>87494.400000000009</v>
      </c>
    </row>
    <row r="500" spans="1:7" s="2" customFormat="1" x14ac:dyDescent="0.25">
      <c r="A500" s="34" t="s">
        <v>230</v>
      </c>
      <c r="B500" s="18" t="s">
        <v>70</v>
      </c>
      <c r="C500" s="18"/>
      <c r="D500" s="18"/>
      <c r="E500" s="18"/>
      <c r="F500" s="19"/>
      <c r="G500" s="20">
        <f>SUM(G501+G505+G509+G513+G517)</f>
        <v>46764.800000000003</v>
      </c>
    </row>
    <row r="501" spans="1:7" s="2" customFormat="1" ht="36" customHeight="1" x14ac:dyDescent="0.25">
      <c r="A501" s="34" t="s">
        <v>231</v>
      </c>
      <c r="B501" s="18" t="s">
        <v>70</v>
      </c>
      <c r="C501" s="18" t="s">
        <v>71</v>
      </c>
      <c r="D501" s="18"/>
      <c r="E501" s="18"/>
      <c r="F501" s="19"/>
      <c r="G501" s="20">
        <f>SUM(G502)</f>
        <v>1773</v>
      </c>
    </row>
    <row r="502" spans="1:7" s="2" customFormat="1" ht="36.6" customHeight="1" x14ac:dyDescent="0.25">
      <c r="A502" s="34" t="s">
        <v>75</v>
      </c>
      <c r="B502" s="18" t="s">
        <v>70</v>
      </c>
      <c r="C502" s="18" t="s">
        <v>71</v>
      </c>
      <c r="D502" s="18" t="s">
        <v>0</v>
      </c>
      <c r="E502" s="18"/>
      <c r="F502" s="19"/>
      <c r="G502" s="20">
        <f>SUM(G503)</f>
        <v>1773</v>
      </c>
    </row>
    <row r="503" spans="1:7" s="2" customFormat="1" ht="31.5" customHeight="1" x14ac:dyDescent="0.25">
      <c r="A503" s="34" t="s">
        <v>232</v>
      </c>
      <c r="B503" s="18" t="s">
        <v>70</v>
      </c>
      <c r="C503" s="18" t="s">
        <v>71</v>
      </c>
      <c r="D503" s="18" t="s">
        <v>0</v>
      </c>
      <c r="E503" s="18" t="s">
        <v>76</v>
      </c>
      <c r="F503" s="19"/>
      <c r="G503" s="20">
        <f>SUM(G504:G504)</f>
        <v>1773</v>
      </c>
    </row>
    <row r="504" spans="1:7" s="2" customFormat="1" ht="36" customHeight="1" x14ac:dyDescent="0.25">
      <c r="A504" s="35" t="s">
        <v>142</v>
      </c>
      <c r="B504" s="18" t="s">
        <v>70</v>
      </c>
      <c r="C504" s="18" t="s">
        <v>71</v>
      </c>
      <c r="D504" s="18" t="s">
        <v>0</v>
      </c>
      <c r="E504" s="18" t="s">
        <v>76</v>
      </c>
      <c r="F504" s="19" t="s">
        <v>21</v>
      </c>
      <c r="G504" s="20">
        <v>1773</v>
      </c>
    </row>
    <row r="505" spans="1:7" s="2" customFormat="1" ht="22.95" customHeight="1" x14ac:dyDescent="0.25">
      <c r="A505" s="34" t="s">
        <v>233</v>
      </c>
      <c r="B505" s="18" t="s">
        <v>70</v>
      </c>
      <c r="C505" s="18" t="s">
        <v>118</v>
      </c>
      <c r="D505" s="18"/>
      <c r="E505" s="18"/>
      <c r="F505" s="19"/>
      <c r="G505" s="20">
        <f>SUM(G506)</f>
        <v>27402.1</v>
      </c>
    </row>
    <row r="506" spans="1:7" s="2" customFormat="1" ht="31.2" x14ac:dyDescent="0.25">
      <c r="A506" s="40" t="s">
        <v>77</v>
      </c>
      <c r="B506" s="18" t="s">
        <v>70</v>
      </c>
      <c r="C506" s="18" t="s">
        <v>118</v>
      </c>
      <c r="D506" s="18" t="s">
        <v>0</v>
      </c>
      <c r="E506" s="18"/>
      <c r="F506" s="19"/>
      <c r="G506" s="20">
        <f>SUM(G507)</f>
        <v>27402.1</v>
      </c>
    </row>
    <row r="507" spans="1:7" s="2" customFormat="1" ht="21" customHeight="1" x14ac:dyDescent="0.25">
      <c r="A507" s="34" t="s">
        <v>257</v>
      </c>
      <c r="B507" s="18" t="s">
        <v>70</v>
      </c>
      <c r="C507" s="18">
        <v>2</v>
      </c>
      <c r="D507" s="18" t="s">
        <v>0</v>
      </c>
      <c r="E507" s="18" t="s">
        <v>258</v>
      </c>
      <c r="F507" s="19"/>
      <c r="G507" s="20">
        <f>SUM(G508:G508)</f>
        <v>27402.1</v>
      </c>
    </row>
    <row r="508" spans="1:7" s="2" customFormat="1" ht="24.6" customHeight="1" x14ac:dyDescent="0.25">
      <c r="A508" s="36" t="s">
        <v>144</v>
      </c>
      <c r="B508" s="18" t="s">
        <v>70</v>
      </c>
      <c r="C508" s="18">
        <v>2</v>
      </c>
      <c r="D508" s="18" t="s">
        <v>0</v>
      </c>
      <c r="E508" s="18" t="s">
        <v>258</v>
      </c>
      <c r="F508" s="19" t="s">
        <v>136</v>
      </c>
      <c r="G508" s="20">
        <f>26049+4213.1-2860</f>
        <v>27402.1</v>
      </c>
    </row>
    <row r="509" spans="1:7" s="2" customFormat="1" ht="33" customHeight="1" x14ac:dyDescent="0.25">
      <c r="A509" s="34" t="s">
        <v>234</v>
      </c>
      <c r="B509" s="18" t="s">
        <v>70</v>
      </c>
      <c r="C509" s="18" t="s">
        <v>80</v>
      </c>
      <c r="D509" s="18"/>
      <c r="E509" s="18"/>
      <c r="F509" s="19"/>
      <c r="G509" s="20">
        <f>SUM(G510)</f>
        <v>8663.7000000000007</v>
      </c>
    </row>
    <row r="510" spans="1:7" s="2" customFormat="1" ht="36.6" customHeight="1" x14ac:dyDescent="0.25">
      <c r="A510" s="40" t="s">
        <v>81</v>
      </c>
      <c r="B510" s="18" t="s">
        <v>70</v>
      </c>
      <c r="C510" s="18" t="s">
        <v>80</v>
      </c>
      <c r="D510" s="18" t="s">
        <v>0</v>
      </c>
      <c r="E510" s="18"/>
      <c r="F510" s="19"/>
      <c r="G510" s="20">
        <f>SUM(G511)</f>
        <v>8663.7000000000007</v>
      </c>
    </row>
    <row r="511" spans="1:7" s="2" customFormat="1" ht="48.6" customHeight="1" x14ac:dyDescent="0.25">
      <c r="A511" s="34" t="s">
        <v>235</v>
      </c>
      <c r="B511" s="18" t="s">
        <v>70</v>
      </c>
      <c r="C511" s="18" t="s">
        <v>80</v>
      </c>
      <c r="D511" s="18" t="s">
        <v>0</v>
      </c>
      <c r="E511" s="18" t="s">
        <v>82</v>
      </c>
      <c r="F511" s="19"/>
      <c r="G511" s="20">
        <f>SUM(G512:G512)</f>
        <v>8663.7000000000007</v>
      </c>
    </row>
    <row r="512" spans="1:7" s="2" customFormat="1" ht="31.2" customHeight="1" x14ac:dyDescent="0.25">
      <c r="A512" s="35" t="s">
        <v>142</v>
      </c>
      <c r="B512" s="18" t="s">
        <v>70</v>
      </c>
      <c r="C512" s="18" t="s">
        <v>80</v>
      </c>
      <c r="D512" s="18" t="s">
        <v>0</v>
      </c>
      <c r="E512" s="18" t="s">
        <v>82</v>
      </c>
      <c r="F512" s="19" t="s">
        <v>21</v>
      </c>
      <c r="G512" s="20">
        <v>8663.7000000000007</v>
      </c>
    </row>
    <row r="513" spans="1:7" s="2" customFormat="1" ht="30.6" customHeight="1" x14ac:dyDescent="0.25">
      <c r="A513" s="35" t="s">
        <v>314</v>
      </c>
      <c r="B513" s="18" t="s">
        <v>70</v>
      </c>
      <c r="C513" s="18" t="s">
        <v>172</v>
      </c>
      <c r="D513" s="18"/>
      <c r="E513" s="18"/>
      <c r="F513" s="19"/>
      <c r="G513" s="20">
        <f>G514</f>
        <v>841</v>
      </c>
    </row>
    <row r="514" spans="1:7" s="2" customFormat="1" ht="33" customHeight="1" x14ac:dyDescent="0.25">
      <c r="A514" s="35" t="s">
        <v>282</v>
      </c>
      <c r="B514" s="18" t="s">
        <v>70</v>
      </c>
      <c r="C514" s="18" t="s">
        <v>172</v>
      </c>
      <c r="D514" s="18" t="s">
        <v>0</v>
      </c>
      <c r="E514" s="18"/>
      <c r="F514" s="19"/>
      <c r="G514" s="20">
        <f>G515</f>
        <v>841</v>
      </c>
    </row>
    <row r="515" spans="1:7" s="2" customFormat="1" ht="46.95" customHeight="1" x14ac:dyDescent="0.25">
      <c r="A515" s="35" t="s">
        <v>315</v>
      </c>
      <c r="B515" s="18" t="s">
        <v>70</v>
      </c>
      <c r="C515" s="18" t="s">
        <v>172</v>
      </c>
      <c r="D515" s="18" t="s">
        <v>0</v>
      </c>
      <c r="E515" s="18" t="s">
        <v>281</v>
      </c>
      <c r="F515" s="19"/>
      <c r="G515" s="20">
        <f>G516</f>
        <v>841</v>
      </c>
    </row>
    <row r="516" spans="1:7" s="2" customFormat="1" ht="31.95" customHeight="1" x14ac:dyDescent="0.25">
      <c r="A516" s="35" t="s">
        <v>142</v>
      </c>
      <c r="B516" s="18" t="s">
        <v>70</v>
      </c>
      <c r="C516" s="18" t="s">
        <v>172</v>
      </c>
      <c r="D516" s="18" t="s">
        <v>0</v>
      </c>
      <c r="E516" s="18" t="s">
        <v>281</v>
      </c>
      <c r="F516" s="19" t="s">
        <v>21</v>
      </c>
      <c r="G516" s="20">
        <v>841</v>
      </c>
    </row>
    <row r="517" spans="1:7" s="2" customFormat="1" ht="31.95" customHeight="1" x14ac:dyDescent="0.25">
      <c r="A517" s="34" t="s">
        <v>434</v>
      </c>
      <c r="B517" s="18" t="s">
        <v>70</v>
      </c>
      <c r="C517" s="18" t="s">
        <v>436</v>
      </c>
      <c r="D517" s="18"/>
      <c r="E517" s="18"/>
      <c r="F517" s="19"/>
      <c r="G517" s="20">
        <f>SUM(G518)</f>
        <v>8085</v>
      </c>
    </row>
    <row r="518" spans="1:7" s="2" customFormat="1" ht="19.5" customHeight="1" x14ac:dyDescent="0.25">
      <c r="A518" s="34" t="s">
        <v>284</v>
      </c>
      <c r="B518" s="18" t="s">
        <v>70</v>
      </c>
      <c r="C518" s="18" t="s">
        <v>436</v>
      </c>
      <c r="D518" s="18" t="s">
        <v>0</v>
      </c>
      <c r="E518" s="18"/>
      <c r="F518" s="19"/>
      <c r="G518" s="20">
        <f>SUM(G523+G520+G522)</f>
        <v>8085</v>
      </c>
    </row>
    <row r="519" spans="1:7" s="2" customFormat="1" ht="31.95" customHeight="1" x14ac:dyDescent="0.25">
      <c r="A519" s="34" t="s">
        <v>435</v>
      </c>
      <c r="B519" s="18" t="s">
        <v>70</v>
      </c>
      <c r="C519" s="18" t="s">
        <v>436</v>
      </c>
      <c r="D519" s="18" t="s">
        <v>0</v>
      </c>
      <c r="E519" s="18" t="s">
        <v>283</v>
      </c>
      <c r="F519" s="19"/>
      <c r="G519" s="20">
        <f>SUM(G520)</f>
        <v>861.1</v>
      </c>
    </row>
    <row r="520" spans="1:7" s="2" customFormat="1" ht="21.75" customHeight="1" x14ac:dyDescent="0.25">
      <c r="A520" s="34" t="s">
        <v>23</v>
      </c>
      <c r="B520" s="18" t="s">
        <v>70</v>
      </c>
      <c r="C520" s="18" t="s">
        <v>436</v>
      </c>
      <c r="D520" s="18" t="s">
        <v>0</v>
      </c>
      <c r="E520" s="18" t="s">
        <v>283</v>
      </c>
      <c r="F520" s="19" t="s">
        <v>24</v>
      </c>
      <c r="G520" s="20">
        <v>861.1</v>
      </c>
    </row>
    <row r="521" spans="1:7" s="2" customFormat="1" ht="38.25" customHeight="1" x14ac:dyDescent="0.25">
      <c r="A521" s="50" t="s">
        <v>290</v>
      </c>
      <c r="B521" s="18" t="s">
        <v>70</v>
      </c>
      <c r="C521" s="18" t="s">
        <v>436</v>
      </c>
      <c r="D521" s="18" t="s">
        <v>0</v>
      </c>
      <c r="E521" s="18" t="s">
        <v>57</v>
      </c>
      <c r="F521" s="19"/>
      <c r="G521" s="20">
        <f>SUM(G522)</f>
        <v>1945.9</v>
      </c>
    </row>
    <row r="522" spans="1:7" s="2" customFormat="1" ht="21.75" customHeight="1" x14ac:dyDescent="0.25">
      <c r="A522" s="35" t="s">
        <v>23</v>
      </c>
      <c r="B522" s="18" t="s">
        <v>70</v>
      </c>
      <c r="C522" s="18" t="s">
        <v>436</v>
      </c>
      <c r="D522" s="18" t="s">
        <v>0</v>
      </c>
      <c r="E522" s="18" t="s">
        <v>57</v>
      </c>
      <c r="F522" s="19" t="s">
        <v>24</v>
      </c>
      <c r="G522" s="20">
        <v>1945.9</v>
      </c>
    </row>
    <row r="523" spans="1:7" s="2" customFormat="1" ht="94.5" customHeight="1" x14ac:dyDescent="0.25">
      <c r="A523" s="43" t="s">
        <v>422</v>
      </c>
      <c r="B523" s="18" t="s">
        <v>70</v>
      </c>
      <c r="C523" s="18" t="s">
        <v>436</v>
      </c>
      <c r="D523" s="18" t="s">
        <v>0</v>
      </c>
      <c r="E523" s="18" t="s">
        <v>69</v>
      </c>
      <c r="F523" s="19"/>
      <c r="G523" s="20">
        <f>SUM(G524)</f>
        <v>5278</v>
      </c>
    </row>
    <row r="524" spans="1:7" s="2" customFormat="1" ht="31.95" customHeight="1" x14ac:dyDescent="0.25">
      <c r="A524" s="35" t="s">
        <v>142</v>
      </c>
      <c r="B524" s="18" t="s">
        <v>70</v>
      </c>
      <c r="C524" s="18" t="s">
        <v>436</v>
      </c>
      <c r="D524" s="18" t="s">
        <v>0</v>
      </c>
      <c r="E524" s="18" t="s">
        <v>69</v>
      </c>
      <c r="F524" s="19" t="s">
        <v>21</v>
      </c>
      <c r="G524" s="20">
        <f>78+5200</f>
        <v>5278</v>
      </c>
    </row>
    <row r="525" spans="1:7" s="2" customFormat="1" ht="33.6" customHeight="1" x14ac:dyDescent="0.25">
      <c r="A525" s="36" t="s">
        <v>288</v>
      </c>
      <c r="B525" s="18" t="s">
        <v>66</v>
      </c>
      <c r="C525" s="18"/>
      <c r="D525" s="18"/>
      <c r="E525" s="18"/>
      <c r="F525" s="19"/>
      <c r="G525" s="20">
        <f>SUM(G526)</f>
        <v>1294.0999999999999</v>
      </c>
    </row>
    <row r="526" spans="1:7" s="2" customFormat="1" ht="34.200000000000003" customHeight="1" x14ac:dyDescent="0.25">
      <c r="A526" s="36" t="s">
        <v>289</v>
      </c>
      <c r="B526" s="18" t="s">
        <v>66</v>
      </c>
      <c r="C526" s="18" t="s">
        <v>71</v>
      </c>
      <c r="D526" s="18"/>
      <c r="E526" s="18"/>
      <c r="F526" s="19"/>
      <c r="G526" s="20">
        <f>SUM(G527)</f>
        <v>1294.0999999999999</v>
      </c>
    </row>
    <row r="527" spans="1:7" s="2" customFormat="1" ht="32.4" customHeight="1" x14ac:dyDescent="0.25">
      <c r="A527" s="36" t="s">
        <v>65</v>
      </c>
      <c r="B527" s="18" t="s">
        <v>66</v>
      </c>
      <c r="C527" s="18" t="s">
        <v>71</v>
      </c>
      <c r="D527" s="18" t="s">
        <v>0</v>
      </c>
      <c r="E527" s="18"/>
      <c r="F527" s="19"/>
      <c r="G527" s="20">
        <f>SUM(G528+G530)</f>
        <v>1294.0999999999999</v>
      </c>
    </row>
    <row r="528" spans="1:7" s="2" customFormat="1" ht="33.6" customHeight="1" x14ac:dyDescent="0.25">
      <c r="A528" s="36" t="s">
        <v>428</v>
      </c>
      <c r="B528" s="18" t="s">
        <v>66</v>
      </c>
      <c r="C528" s="18" t="s">
        <v>71</v>
      </c>
      <c r="D528" s="18" t="s">
        <v>0</v>
      </c>
      <c r="E528" s="18" t="s">
        <v>379</v>
      </c>
      <c r="F528" s="19"/>
      <c r="G528" s="20">
        <f>G529</f>
        <v>1294.0999999999999</v>
      </c>
    </row>
    <row r="529" spans="1:7" s="2" customFormat="1" ht="31.95" customHeight="1" x14ac:dyDescent="0.25">
      <c r="A529" s="36" t="s">
        <v>149</v>
      </c>
      <c r="B529" s="18" t="s">
        <v>66</v>
      </c>
      <c r="C529" s="18" t="s">
        <v>71</v>
      </c>
      <c r="D529" s="18" t="s">
        <v>0</v>
      </c>
      <c r="E529" s="18" t="s">
        <v>379</v>
      </c>
      <c r="F529" s="19" t="s">
        <v>138</v>
      </c>
      <c r="G529" s="20">
        <v>1294.0999999999999</v>
      </c>
    </row>
    <row r="530" spans="1:7" s="2" customFormat="1" ht="98.4" customHeight="1" x14ac:dyDescent="0.25">
      <c r="A530" s="35" t="s">
        <v>334</v>
      </c>
      <c r="B530" s="18" t="s">
        <v>66</v>
      </c>
      <c r="C530" s="18" t="s">
        <v>71</v>
      </c>
      <c r="D530" s="18" t="s">
        <v>0</v>
      </c>
      <c r="E530" s="18" t="s">
        <v>333</v>
      </c>
      <c r="F530" s="19"/>
      <c r="G530" s="20">
        <f>SUM(G531:G531)</f>
        <v>0</v>
      </c>
    </row>
    <row r="531" spans="1:7" s="2" customFormat="1" ht="30" customHeight="1" x14ac:dyDescent="0.25">
      <c r="A531" s="35" t="s">
        <v>149</v>
      </c>
      <c r="B531" s="18" t="s">
        <v>66</v>
      </c>
      <c r="C531" s="18" t="s">
        <v>71</v>
      </c>
      <c r="D531" s="18" t="s">
        <v>0</v>
      </c>
      <c r="E531" s="18" t="s">
        <v>333</v>
      </c>
      <c r="F531" s="19" t="s">
        <v>138</v>
      </c>
      <c r="G531" s="20"/>
    </row>
    <row r="532" spans="1:7" s="2" customFormat="1" ht="35.4" customHeight="1" x14ac:dyDescent="0.25">
      <c r="A532" s="37" t="s">
        <v>236</v>
      </c>
      <c r="B532" s="18" t="s">
        <v>59</v>
      </c>
      <c r="C532" s="18"/>
      <c r="D532" s="18"/>
      <c r="E532" s="18"/>
      <c r="F532" s="18"/>
      <c r="G532" s="20">
        <f>SUM(G533+G537)</f>
        <v>6523.5</v>
      </c>
    </row>
    <row r="533" spans="1:7" s="2" customFormat="1" ht="33" customHeight="1" x14ac:dyDescent="0.25">
      <c r="A533" s="37" t="s">
        <v>308</v>
      </c>
      <c r="B533" s="18" t="s">
        <v>59</v>
      </c>
      <c r="C533" s="18" t="s">
        <v>71</v>
      </c>
      <c r="D533" s="18"/>
      <c r="E533" s="18"/>
      <c r="F533" s="18"/>
      <c r="G533" s="20">
        <f>SUM(G534)</f>
        <v>5588</v>
      </c>
    </row>
    <row r="534" spans="1:7" s="2" customFormat="1" ht="18.600000000000001" customHeight="1" x14ac:dyDescent="0.25">
      <c r="A534" s="37" t="s">
        <v>60</v>
      </c>
      <c r="B534" s="18" t="s">
        <v>59</v>
      </c>
      <c r="C534" s="18" t="s">
        <v>71</v>
      </c>
      <c r="D534" s="18" t="s">
        <v>0</v>
      </c>
      <c r="E534" s="18"/>
      <c r="F534" s="18"/>
      <c r="G534" s="20">
        <f>SUM(G535)</f>
        <v>5588</v>
      </c>
    </row>
    <row r="535" spans="1:7" s="2" customFormat="1" x14ac:dyDescent="0.25">
      <c r="A535" s="37" t="s">
        <v>61</v>
      </c>
      <c r="B535" s="18" t="s">
        <v>59</v>
      </c>
      <c r="C535" s="18" t="s">
        <v>71</v>
      </c>
      <c r="D535" s="18" t="s">
        <v>0</v>
      </c>
      <c r="E535" s="18" t="s">
        <v>62</v>
      </c>
      <c r="F535" s="19"/>
      <c r="G535" s="20">
        <f>SUM(G536:G536)</f>
        <v>5588</v>
      </c>
    </row>
    <row r="536" spans="1:7" s="2" customFormat="1" ht="33.6" customHeight="1" x14ac:dyDescent="0.25">
      <c r="A536" s="35" t="s">
        <v>149</v>
      </c>
      <c r="B536" s="18" t="s">
        <v>59</v>
      </c>
      <c r="C536" s="18" t="s">
        <v>71</v>
      </c>
      <c r="D536" s="18" t="s">
        <v>0</v>
      </c>
      <c r="E536" s="18" t="s">
        <v>62</v>
      </c>
      <c r="F536" s="19" t="s">
        <v>138</v>
      </c>
      <c r="G536" s="20">
        <v>5588</v>
      </c>
    </row>
    <row r="537" spans="1:7" s="2" customFormat="1" ht="48.75" customHeight="1" x14ac:dyDescent="0.25">
      <c r="A537" s="37" t="s">
        <v>237</v>
      </c>
      <c r="B537" s="18" t="s">
        <v>158</v>
      </c>
      <c r="C537" s="18" t="s">
        <v>118</v>
      </c>
      <c r="D537" s="18"/>
      <c r="E537" s="18"/>
      <c r="F537" s="19"/>
      <c r="G537" s="20">
        <f>G538</f>
        <v>935.5</v>
      </c>
    </row>
    <row r="538" spans="1:7" s="2" customFormat="1" ht="34.950000000000003" customHeight="1" x14ac:dyDescent="0.25">
      <c r="A538" s="37" t="s">
        <v>160</v>
      </c>
      <c r="B538" s="18" t="s">
        <v>59</v>
      </c>
      <c r="C538" s="18" t="s">
        <v>118</v>
      </c>
      <c r="D538" s="18" t="s">
        <v>0</v>
      </c>
      <c r="E538" s="18"/>
      <c r="F538" s="19"/>
      <c r="G538" s="20">
        <f>G539+G543</f>
        <v>935.5</v>
      </c>
    </row>
    <row r="539" spans="1:7" s="2" customFormat="1" ht="33" customHeight="1" x14ac:dyDescent="0.25">
      <c r="A539" s="37" t="s">
        <v>161</v>
      </c>
      <c r="B539" s="18" t="s">
        <v>59</v>
      </c>
      <c r="C539" s="18" t="s">
        <v>118</v>
      </c>
      <c r="D539" s="18" t="s">
        <v>0</v>
      </c>
      <c r="E539" s="18" t="s">
        <v>159</v>
      </c>
      <c r="F539" s="19"/>
      <c r="G539" s="20">
        <f>SUM(G540:G542)</f>
        <v>935.5</v>
      </c>
    </row>
    <row r="540" spans="1:7" s="2" customFormat="1" ht="35.25" customHeight="1" x14ac:dyDescent="0.25">
      <c r="A540" s="35" t="s">
        <v>142</v>
      </c>
      <c r="B540" s="18" t="s">
        <v>59</v>
      </c>
      <c r="C540" s="18" t="s">
        <v>118</v>
      </c>
      <c r="D540" s="18" t="s">
        <v>0</v>
      </c>
      <c r="E540" s="18" t="s">
        <v>159</v>
      </c>
      <c r="F540" s="19" t="s">
        <v>21</v>
      </c>
      <c r="G540" s="20">
        <f>520+156.5+30+42.5+171.5</f>
        <v>920.5</v>
      </c>
    </row>
    <row r="541" spans="1:7" s="2" customFormat="1" ht="18.600000000000001" customHeight="1" x14ac:dyDescent="0.25">
      <c r="A541" s="35" t="s">
        <v>144</v>
      </c>
      <c r="B541" s="18" t="s">
        <v>59</v>
      </c>
      <c r="C541" s="18" t="s">
        <v>118</v>
      </c>
      <c r="D541" s="18" t="s">
        <v>0</v>
      </c>
      <c r="E541" s="18" t="s">
        <v>159</v>
      </c>
      <c r="F541" s="19" t="s">
        <v>136</v>
      </c>
      <c r="G541" s="20">
        <v>15</v>
      </c>
    </row>
    <row r="542" spans="1:7" s="2" customFormat="1" ht="34.200000000000003" customHeight="1" x14ac:dyDescent="0.25">
      <c r="A542" s="35" t="s">
        <v>149</v>
      </c>
      <c r="B542" s="18" t="s">
        <v>59</v>
      </c>
      <c r="C542" s="18" t="s">
        <v>118</v>
      </c>
      <c r="D542" s="18" t="s">
        <v>0</v>
      </c>
      <c r="E542" s="18" t="s">
        <v>159</v>
      </c>
      <c r="F542" s="19" t="s">
        <v>138</v>
      </c>
      <c r="G542" s="20"/>
    </row>
    <row r="543" spans="1:7" s="2" customFormat="1" ht="35.4" customHeight="1" x14ac:dyDescent="0.25">
      <c r="A543" s="35" t="s">
        <v>384</v>
      </c>
      <c r="B543" s="18" t="s">
        <v>59</v>
      </c>
      <c r="C543" s="18" t="s">
        <v>118</v>
      </c>
      <c r="D543" s="18" t="s">
        <v>0</v>
      </c>
      <c r="E543" s="18" t="s">
        <v>383</v>
      </c>
      <c r="F543" s="19"/>
      <c r="G543" s="20">
        <f>G544</f>
        <v>0</v>
      </c>
    </row>
    <row r="544" spans="1:7" s="2" customFormat="1" ht="31.2" x14ac:dyDescent="0.25">
      <c r="A544" s="35" t="s">
        <v>142</v>
      </c>
      <c r="B544" s="18" t="s">
        <v>59</v>
      </c>
      <c r="C544" s="18" t="s">
        <v>118</v>
      </c>
      <c r="D544" s="18" t="s">
        <v>0</v>
      </c>
      <c r="E544" s="18" t="s">
        <v>383</v>
      </c>
      <c r="F544" s="19" t="s">
        <v>21</v>
      </c>
      <c r="G544" s="20"/>
    </row>
    <row r="545" spans="1:7" s="2" customFormat="1" ht="34.200000000000003" customHeight="1" x14ac:dyDescent="0.25">
      <c r="A545" s="37" t="s">
        <v>238</v>
      </c>
      <c r="B545" s="18" t="s">
        <v>83</v>
      </c>
      <c r="C545" s="18"/>
      <c r="D545" s="18"/>
      <c r="E545" s="18"/>
      <c r="F545" s="19"/>
      <c r="G545" s="20">
        <f>SUM(G546)</f>
        <v>5683.6</v>
      </c>
    </row>
    <row r="546" spans="1:7" s="2" customFormat="1" ht="48" customHeight="1" x14ac:dyDescent="0.25">
      <c r="A546" s="37" t="s">
        <v>239</v>
      </c>
      <c r="B546" s="18" t="s">
        <v>83</v>
      </c>
      <c r="C546" s="18" t="s">
        <v>71</v>
      </c>
      <c r="D546" s="18"/>
      <c r="E546" s="18"/>
      <c r="F546" s="18"/>
      <c r="G546" s="20">
        <f>SUM(G547)</f>
        <v>5683.6</v>
      </c>
    </row>
    <row r="547" spans="1:7" s="2" customFormat="1" ht="37.950000000000003" customHeight="1" x14ac:dyDescent="0.25">
      <c r="A547" s="40" t="s">
        <v>241</v>
      </c>
      <c r="B547" s="18" t="s">
        <v>83</v>
      </c>
      <c r="C547" s="18" t="s">
        <v>71</v>
      </c>
      <c r="D547" s="18" t="s">
        <v>0</v>
      </c>
      <c r="E547" s="18"/>
      <c r="F547" s="18"/>
      <c r="G547" s="20">
        <f>SUM(G548)</f>
        <v>5683.6</v>
      </c>
    </row>
    <row r="548" spans="1:7" s="2" customFormat="1" ht="46.8" x14ac:dyDescent="0.25">
      <c r="A548" s="37" t="s">
        <v>240</v>
      </c>
      <c r="B548" s="18" t="s">
        <v>83</v>
      </c>
      <c r="C548" s="18" t="s">
        <v>71</v>
      </c>
      <c r="D548" s="18" t="s">
        <v>0</v>
      </c>
      <c r="E548" s="18" t="s">
        <v>84</v>
      </c>
      <c r="F548" s="18"/>
      <c r="G548" s="20">
        <f>SUM(G549:G549)</f>
        <v>5683.6</v>
      </c>
    </row>
    <row r="549" spans="1:7" s="2" customFormat="1" ht="25.95" customHeight="1" x14ac:dyDescent="0.25">
      <c r="A549" s="35" t="s">
        <v>144</v>
      </c>
      <c r="B549" s="18" t="s">
        <v>83</v>
      </c>
      <c r="C549" s="18" t="s">
        <v>71</v>
      </c>
      <c r="D549" s="18" t="s">
        <v>0</v>
      </c>
      <c r="E549" s="18" t="s">
        <v>84</v>
      </c>
      <c r="F549" s="18" t="s">
        <v>136</v>
      </c>
      <c r="G549" s="20">
        <f>5563.6+120</f>
        <v>5683.6</v>
      </c>
    </row>
    <row r="550" spans="1:7" s="2" customFormat="1" ht="31.2" x14ac:dyDescent="0.25">
      <c r="A550" s="35" t="s">
        <v>242</v>
      </c>
      <c r="B550" s="18" t="s">
        <v>153</v>
      </c>
      <c r="C550" s="18"/>
      <c r="D550" s="18"/>
      <c r="E550" s="18"/>
      <c r="F550" s="18"/>
      <c r="G550" s="20">
        <f>SUM(G551)</f>
        <v>13072.4</v>
      </c>
    </row>
    <row r="551" spans="1:7" s="2" customFormat="1" ht="46.8" x14ac:dyDescent="0.25">
      <c r="A551" s="35" t="s">
        <v>243</v>
      </c>
      <c r="B551" s="18" t="s">
        <v>153</v>
      </c>
      <c r="C551" s="18" t="s">
        <v>71</v>
      </c>
      <c r="D551" s="18"/>
      <c r="E551" s="18"/>
      <c r="F551" s="18"/>
      <c r="G551" s="20">
        <f>SUM(G552+G564+G567+G570)</f>
        <v>13072.4</v>
      </c>
    </row>
    <row r="552" spans="1:7" s="2" customFormat="1" ht="31.2" x14ac:dyDescent="0.25">
      <c r="A552" s="35" t="s">
        <v>152</v>
      </c>
      <c r="B552" s="18" t="s">
        <v>153</v>
      </c>
      <c r="C552" s="18" t="s">
        <v>71</v>
      </c>
      <c r="D552" s="18" t="s">
        <v>0</v>
      </c>
      <c r="E552" s="18"/>
      <c r="F552" s="18"/>
      <c r="G552" s="20">
        <f>SUM(G553+G558+G562+G560)</f>
        <v>7982.1</v>
      </c>
    </row>
    <row r="553" spans="1:7" s="2" customFormat="1" ht="22.95" customHeight="1" x14ac:dyDescent="0.25">
      <c r="A553" s="34" t="s">
        <v>17</v>
      </c>
      <c r="B553" s="18" t="s">
        <v>153</v>
      </c>
      <c r="C553" s="18" t="s">
        <v>71</v>
      </c>
      <c r="D553" s="18" t="s">
        <v>0</v>
      </c>
      <c r="E553" s="18" t="s">
        <v>50</v>
      </c>
      <c r="F553" s="18"/>
      <c r="G553" s="20">
        <f>SUM(G554:G557)</f>
        <v>7871.9</v>
      </c>
    </row>
    <row r="554" spans="1:7" s="2" customFormat="1" ht="33" customHeight="1" x14ac:dyDescent="0.25">
      <c r="A554" s="35" t="s">
        <v>18</v>
      </c>
      <c r="B554" s="18" t="s">
        <v>153</v>
      </c>
      <c r="C554" s="18" t="s">
        <v>71</v>
      </c>
      <c r="D554" s="18" t="s">
        <v>0</v>
      </c>
      <c r="E554" s="18" t="s">
        <v>50</v>
      </c>
      <c r="F554" s="18" t="s">
        <v>19</v>
      </c>
      <c r="G554" s="20">
        <v>7692.2</v>
      </c>
    </row>
    <row r="555" spans="1:7" s="2" customFormat="1" ht="33" customHeight="1" x14ac:dyDescent="0.25">
      <c r="A555" s="35" t="s">
        <v>142</v>
      </c>
      <c r="B555" s="18" t="s">
        <v>153</v>
      </c>
      <c r="C555" s="18" t="s">
        <v>71</v>
      </c>
      <c r="D555" s="18" t="s">
        <v>0</v>
      </c>
      <c r="E555" s="18" t="s">
        <v>50</v>
      </c>
      <c r="F555" s="18" t="s">
        <v>21</v>
      </c>
      <c r="G555" s="20">
        <v>171.7</v>
      </c>
    </row>
    <row r="556" spans="1:7" s="2" customFormat="1" x14ac:dyDescent="0.25">
      <c r="A556" s="35" t="s">
        <v>144</v>
      </c>
      <c r="B556" s="18" t="s">
        <v>153</v>
      </c>
      <c r="C556" s="18" t="s">
        <v>71</v>
      </c>
      <c r="D556" s="18" t="s">
        <v>0</v>
      </c>
      <c r="E556" s="18" t="s">
        <v>50</v>
      </c>
      <c r="F556" s="18" t="s">
        <v>136</v>
      </c>
      <c r="G556" s="20"/>
    </row>
    <row r="557" spans="1:7" s="2" customFormat="1" ht="20.399999999999999" customHeight="1" x14ac:dyDescent="0.25">
      <c r="A557" s="35" t="s">
        <v>23</v>
      </c>
      <c r="B557" s="18" t="s">
        <v>153</v>
      </c>
      <c r="C557" s="18" t="s">
        <v>71</v>
      </c>
      <c r="D557" s="18" t="s">
        <v>0</v>
      </c>
      <c r="E557" s="18" t="s">
        <v>50</v>
      </c>
      <c r="F557" s="18" t="s">
        <v>24</v>
      </c>
      <c r="G557" s="20">
        <v>8</v>
      </c>
    </row>
    <row r="558" spans="1:7" s="2" customFormat="1" x14ac:dyDescent="0.25">
      <c r="A558" s="35" t="s">
        <v>335</v>
      </c>
      <c r="B558" s="18" t="s">
        <v>153</v>
      </c>
      <c r="C558" s="30">
        <v>1</v>
      </c>
      <c r="D558" s="18" t="s">
        <v>0</v>
      </c>
      <c r="E558" s="18" t="s">
        <v>336</v>
      </c>
      <c r="F558" s="18"/>
      <c r="G558" s="20">
        <f>SUM(G559)</f>
        <v>27.1</v>
      </c>
    </row>
    <row r="559" spans="1:7" s="2" customFormat="1" ht="31.2" x14ac:dyDescent="0.25">
      <c r="A559" s="35" t="s">
        <v>142</v>
      </c>
      <c r="B559" s="18" t="s">
        <v>153</v>
      </c>
      <c r="C559" s="30">
        <v>1</v>
      </c>
      <c r="D559" s="18" t="s">
        <v>0</v>
      </c>
      <c r="E559" s="18" t="s">
        <v>336</v>
      </c>
      <c r="F559" s="18" t="s">
        <v>21</v>
      </c>
      <c r="G559" s="20">
        <v>27.1</v>
      </c>
    </row>
    <row r="560" spans="1:7" s="2" customFormat="1" ht="16.95" customHeight="1" x14ac:dyDescent="0.25">
      <c r="A560" s="35" t="s">
        <v>341</v>
      </c>
      <c r="B560" s="18" t="s">
        <v>153</v>
      </c>
      <c r="C560" s="18" t="s">
        <v>71</v>
      </c>
      <c r="D560" s="18" t="s">
        <v>0</v>
      </c>
      <c r="E560" s="18" t="s">
        <v>342</v>
      </c>
      <c r="F560" s="19"/>
      <c r="G560" s="20">
        <f>SUM(G561)</f>
        <v>25.1</v>
      </c>
    </row>
    <row r="561" spans="1:7" s="2" customFormat="1" ht="37.200000000000003" customHeight="1" x14ac:dyDescent="0.25">
      <c r="A561" s="35" t="s">
        <v>142</v>
      </c>
      <c r="B561" s="18" t="s">
        <v>153</v>
      </c>
      <c r="C561" s="18" t="s">
        <v>71</v>
      </c>
      <c r="D561" s="18" t="s">
        <v>0</v>
      </c>
      <c r="E561" s="18" t="s">
        <v>342</v>
      </c>
      <c r="F561" s="19" t="s">
        <v>21</v>
      </c>
      <c r="G561" s="20">
        <v>25.1</v>
      </c>
    </row>
    <row r="562" spans="1:7" s="2" customFormat="1" ht="31.2" x14ac:dyDescent="0.25">
      <c r="A562" s="35" t="s">
        <v>337</v>
      </c>
      <c r="B562" s="18" t="s">
        <v>153</v>
      </c>
      <c r="C562" s="30">
        <v>1</v>
      </c>
      <c r="D562" s="18" t="s">
        <v>0</v>
      </c>
      <c r="E562" s="18" t="s">
        <v>338</v>
      </c>
      <c r="F562" s="18"/>
      <c r="G562" s="20">
        <f>SUM(G563)</f>
        <v>58</v>
      </c>
    </row>
    <row r="563" spans="1:7" s="2" customFormat="1" ht="31.2" x14ac:dyDescent="0.25">
      <c r="A563" s="35" t="s">
        <v>142</v>
      </c>
      <c r="B563" s="18" t="s">
        <v>153</v>
      </c>
      <c r="C563" s="30">
        <v>1</v>
      </c>
      <c r="D563" s="18" t="s">
        <v>0</v>
      </c>
      <c r="E563" s="18" t="s">
        <v>338</v>
      </c>
      <c r="F563" s="18" t="s">
        <v>21</v>
      </c>
      <c r="G563" s="20">
        <v>58</v>
      </c>
    </row>
    <row r="564" spans="1:7" s="2" customFormat="1" ht="32.25" customHeight="1" x14ac:dyDescent="0.25">
      <c r="A564" s="35" t="s">
        <v>244</v>
      </c>
      <c r="B564" s="18" t="s">
        <v>153</v>
      </c>
      <c r="C564" s="18" t="s">
        <v>71</v>
      </c>
      <c r="D564" s="18" t="s">
        <v>1</v>
      </c>
      <c r="E564" s="18"/>
      <c r="F564" s="18"/>
      <c r="G564" s="20">
        <f>G565</f>
        <v>4449.5</v>
      </c>
    </row>
    <row r="565" spans="1:7" s="2" customFormat="1" ht="46.8" x14ac:dyDescent="0.25">
      <c r="A565" s="35" t="s">
        <v>36</v>
      </c>
      <c r="B565" s="18" t="s">
        <v>153</v>
      </c>
      <c r="C565" s="18" t="s">
        <v>71</v>
      </c>
      <c r="D565" s="18" t="s">
        <v>1</v>
      </c>
      <c r="E565" s="18" t="s">
        <v>64</v>
      </c>
      <c r="F565" s="18"/>
      <c r="G565" s="20">
        <f>G566</f>
        <v>4449.5</v>
      </c>
    </row>
    <row r="566" spans="1:7" s="2" customFormat="1" ht="31.2" x14ac:dyDescent="0.25">
      <c r="A566" s="35" t="s">
        <v>149</v>
      </c>
      <c r="B566" s="18" t="s">
        <v>153</v>
      </c>
      <c r="C566" s="18" t="s">
        <v>71</v>
      </c>
      <c r="D566" s="18" t="s">
        <v>1</v>
      </c>
      <c r="E566" s="18" t="s">
        <v>64</v>
      </c>
      <c r="F566" s="18" t="s">
        <v>138</v>
      </c>
      <c r="G566" s="20">
        <v>4449.5</v>
      </c>
    </row>
    <row r="567" spans="1:7" s="2" customFormat="1" ht="31.2" x14ac:dyDescent="0.25">
      <c r="A567" s="35" t="s">
        <v>171</v>
      </c>
      <c r="B567" s="18" t="s">
        <v>153</v>
      </c>
      <c r="C567" s="18" t="s">
        <v>71</v>
      </c>
      <c r="D567" s="18" t="s">
        <v>2</v>
      </c>
      <c r="E567" s="18"/>
      <c r="F567" s="18"/>
      <c r="G567" s="20">
        <f>G568</f>
        <v>250</v>
      </c>
    </row>
    <row r="568" spans="1:7" s="2" customFormat="1" ht="46.8" x14ac:dyDescent="0.25">
      <c r="A568" s="35" t="s">
        <v>247</v>
      </c>
      <c r="B568" s="18" t="s">
        <v>153</v>
      </c>
      <c r="C568" s="18" t="s">
        <v>71</v>
      </c>
      <c r="D568" s="18" t="s">
        <v>2</v>
      </c>
      <c r="E568" s="18" t="s">
        <v>170</v>
      </c>
      <c r="F568" s="18"/>
      <c r="G568" s="20">
        <f>G569</f>
        <v>250</v>
      </c>
    </row>
    <row r="569" spans="1:7" s="2" customFormat="1" ht="31.2" x14ac:dyDescent="0.25">
      <c r="A569" s="35" t="s">
        <v>142</v>
      </c>
      <c r="B569" s="18" t="s">
        <v>153</v>
      </c>
      <c r="C569" s="18" t="s">
        <v>71</v>
      </c>
      <c r="D569" s="18" t="s">
        <v>2</v>
      </c>
      <c r="E569" s="18" t="s">
        <v>170</v>
      </c>
      <c r="F569" s="18" t="s">
        <v>21</v>
      </c>
      <c r="G569" s="20">
        <v>250</v>
      </c>
    </row>
    <row r="570" spans="1:7" s="2" customFormat="1" ht="31.2" x14ac:dyDescent="0.25">
      <c r="A570" s="35" t="s">
        <v>250</v>
      </c>
      <c r="B570" s="18" t="s">
        <v>153</v>
      </c>
      <c r="C570" s="18" t="s">
        <v>71</v>
      </c>
      <c r="D570" s="18" t="s">
        <v>3</v>
      </c>
      <c r="E570" s="18"/>
      <c r="F570" s="18"/>
      <c r="G570" s="20">
        <f>G571</f>
        <v>390.8</v>
      </c>
    </row>
    <row r="571" spans="1:7" s="2" customFormat="1" ht="31.2" x14ac:dyDescent="0.25">
      <c r="A571" s="35" t="s">
        <v>249</v>
      </c>
      <c r="B571" s="18" t="s">
        <v>153</v>
      </c>
      <c r="C571" s="18" t="s">
        <v>71</v>
      </c>
      <c r="D571" s="18" t="s">
        <v>3</v>
      </c>
      <c r="E571" s="18" t="s">
        <v>248</v>
      </c>
      <c r="F571" s="18"/>
      <c r="G571" s="20">
        <f>G572</f>
        <v>390.8</v>
      </c>
    </row>
    <row r="572" spans="1:7" s="2" customFormat="1" x14ac:dyDescent="0.25">
      <c r="A572" s="35" t="s">
        <v>23</v>
      </c>
      <c r="B572" s="18" t="s">
        <v>153</v>
      </c>
      <c r="C572" s="18" t="s">
        <v>71</v>
      </c>
      <c r="D572" s="18" t="s">
        <v>3</v>
      </c>
      <c r="E572" s="18" t="s">
        <v>248</v>
      </c>
      <c r="F572" s="18" t="s">
        <v>24</v>
      </c>
      <c r="G572" s="20">
        <v>390.8</v>
      </c>
    </row>
    <row r="573" spans="1:7" s="2" customFormat="1" ht="31.2" x14ac:dyDescent="0.25">
      <c r="A573" s="37" t="s">
        <v>20</v>
      </c>
      <c r="B573" s="18" t="s">
        <v>130</v>
      </c>
      <c r="C573" s="18"/>
      <c r="D573" s="18"/>
      <c r="E573" s="18"/>
      <c r="F573" s="18"/>
      <c r="G573" s="20">
        <f>SUM(G574)</f>
        <v>2963.8</v>
      </c>
    </row>
    <row r="574" spans="1:7" s="2" customFormat="1" ht="22.95" customHeight="1" x14ac:dyDescent="0.25">
      <c r="A574" s="37" t="s">
        <v>52</v>
      </c>
      <c r="B574" s="18" t="s">
        <v>130</v>
      </c>
      <c r="C574" s="18" t="s">
        <v>71</v>
      </c>
      <c r="D574" s="18"/>
      <c r="E574" s="18"/>
      <c r="F574" s="18"/>
      <c r="G574" s="20">
        <f>SUM(G575)</f>
        <v>2963.8</v>
      </c>
    </row>
    <row r="575" spans="1:7" s="2" customFormat="1" ht="22.2" customHeight="1" x14ac:dyDescent="0.25">
      <c r="A575" s="37" t="s">
        <v>17</v>
      </c>
      <c r="B575" s="18" t="s">
        <v>130</v>
      </c>
      <c r="C575" s="18" t="s">
        <v>71</v>
      </c>
      <c r="D575" s="18" t="s">
        <v>48</v>
      </c>
      <c r="E575" s="18" t="s">
        <v>50</v>
      </c>
      <c r="F575" s="18"/>
      <c r="G575" s="20">
        <f>SUM(G576:G576)</f>
        <v>2963.8</v>
      </c>
    </row>
    <row r="576" spans="1:7" s="2" customFormat="1" ht="31.2" x14ac:dyDescent="0.25">
      <c r="A576" s="35" t="s">
        <v>18</v>
      </c>
      <c r="B576" s="18" t="s">
        <v>130</v>
      </c>
      <c r="C576" s="18" t="s">
        <v>71</v>
      </c>
      <c r="D576" s="18" t="s">
        <v>48</v>
      </c>
      <c r="E576" s="18" t="s">
        <v>50</v>
      </c>
      <c r="F576" s="18" t="s">
        <v>19</v>
      </c>
      <c r="G576" s="20">
        <v>2963.8</v>
      </c>
    </row>
    <row r="577" spans="1:7" s="2" customFormat="1" ht="43.5" customHeight="1" x14ac:dyDescent="0.25">
      <c r="A577" s="37" t="s">
        <v>33</v>
      </c>
      <c r="B577" s="18" t="s">
        <v>131</v>
      </c>
      <c r="C577" s="18"/>
      <c r="D577" s="18"/>
      <c r="E577" s="18"/>
      <c r="F577" s="18"/>
      <c r="G577" s="20">
        <f>SUM(G578)</f>
        <v>1864.3</v>
      </c>
    </row>
    <row r="578" spans="1:7" s="2" customFormat="1" ht="24" customHeight="1" x14ac:dyDescent="0.25">
      <c r="A578" s="37" t="s">
        <v>51</v>
      </c>
      <c r="B578" s="18" t="s">
        <v>131</v>
      </c>
      <c r="C578" s="18" t="s">
        <v>71</v>
      </c>
      <c r="D578" s="18"/>
      <c r="E578" s="18"/>
      <c r="F578" s="18"/>
      <c r="G578" s="20">
        <f>SUM(G579)</f>
        <v>1864.3</v>
      </c>
    </row>
    <row r="579" spans="1:7" s="2" customFormat="1" ht="26.4" customHeight="1" x14ac:dyDescent="0.25">
      <c r="A579" s="37" t="s">
        <v>17</v>
      </c>
      <c r="B579" s="18" t="s">
        <v>131</v>
      </c>
      <c r="C579" s="18" t="s">
        <v>71</v>
      </c>
      <c r="D579" s="18" t="s">
        <v>48</v>
      </c>
      <c r="E579" s="18" t="s">
        <v>50</v>
      </c>
      <c r="F579" s="18"/>
      <c r="G579" s="20">
        <f>SUM(G580:G581)</f>
        <v>1864.3</v>
      </c>
    </row>
    <row r="580" spans="1:7" s="2" customFormat="1" ht="31.2" x14ac:dyDescent="0.25">
      <c r="A580" s="35" t="s">
        <v>18</v>
      </c>
      <c r="B580" s="18" t="s">
        <v>131</v>
      </c>
      <c r="C580" s="18" t="s">
        <v>71</v>
      </c>
      <c r="D580" s="18" t="s">
        <v>48</v>
      </c>
      <c r="E580" s="18" t="s">
        <v>50</v>
      </c>
      <c r="F580" s="18" t="s">
        <v>19</v>
      </c>
      <c r="G580" s="20">
        <v>1800</v>
      </c>
    </row>
    <row r="581" spans="1:7" s="2" customFormat="1" ht="31.5" customHeight="1" x14ac:dyDescent="0.25">
      <c r="A581" s="35" t="s">
        <v>142</v>
      </c>
      <c r="B581" s="18" t="s">
        <v>131</v>
      </c>
      <c r="C581" s="18" t="s">
        <v>71</v>
      </c>
      <c r="D581" s="18" t="s">
        <v>48</v>
      </c>
      <c r="E581" s="18" t="s">
        <v>50</v>
      </c>
      <c r="F581" s="18" t="s">
        <v>21</v>
      </c>
      <c r="G581" s="20">
        <v>64.3</v>
      </c>
    </row>
    <row r="582" spans="1:7" s="2" customFormat="1" x14ac:dyDescent="0.25">
      <c r="A582" s="35" t="s">
        <v>37</v>
      </c>
      <c r="B582" s="18" t="s">
        <v>55</v>
      </c>
      <c r="C582" s="18"/>
      <c r="D582" s="18"/>
      <c r="E582" s="18"/>
      <c r="F582" s="18"/>
      <c r="G582" s="20">
        <f>SUM(G583+G596)</f>
        <v>114107.69999999998</v>
      </c>
    </row>
    <row r="583" spans="1:7" s="2" customFormat="1" ht="31.2" x14ac:dyDescent="0.25">
      <c r="A583" s="37" t="s">
        <v>22</v>
      </c>
      <c r="B583" s="18" t="s">
        <v>55</v>
      </c>
      <c r="C583" s="18" t="s">
        <v>71</v>
      </c>
      <c r="D583" s="18"/>
      <c r="E583" s="18"/>
      <c r="F583" s="18"/>
      <c r="G583" s="20">
        <f>SUM(G584+G593+G590)</f>
        <v>108477.29999999999</v>
      </c>
    </row>
    <row r="584" spans="1:7" s="2" customFormat="1" x14ac:dyDescent="0.25">
      <c r="A584" s="37" t="s">
        <v>17</v>
      </c>
      <c r="B584" s="18" t="s">
        <v>55</v>
      </c>
      <c r="C584" s="18" t="s">
        <v>71</v>
      </c>
      <c r="D584" s="18" t="s">
        <v>48</v>
      </c>
      <c r="E584" s="18" t="s">
        <v>50</v>
      </c>
      <c r="F584" s="18"/>
      <c r="G584" s="20">
        <f>SUM(G585:G589)</f>
        <v>106699.2</v>
      </c>
    </row>
    <row r="585" spans="1:7" s="2" customFormat="1" ht="31.2" x14ac:dyDescent="0.25">
      <c r="A585" s="35" t="s">
        <v>18</v>
      </c>
      <c r="B585" s="18" t="s">
        <v>55</v>
      </c>
      <c r="C585" s="18" t="s">
        <v>71</v>
      </c>
      <c r="D585" s="18" t="s">
        <v>48</v>
      </c>
      <c r="E585" s="18" t="s">
        <v>50</v>
      </c>
      <c r="F585" s="18" t="s">
        <v>19</v>
      </c>
      <c r="G585" s="20">
        <f>101433.3+3463.2</f>
        <v>104896.5</v>
      </c>
    </row>
    <row r="586" spans="1:7" s="2" customFormat="1" ht="31.2" x14ac:dyDescent="0.25">
      <c r="A586" s="35" t="s">
        <v>142</v>
      </c>
      <c r="B586" s="18" t="s">
        <v>55</v>
      </c>
      <c r="C586" s="18" t="s">
        <v>71</v>
      </c>
      <c r="D586" s="18" t="s">
        <v>48</v>
      </c>
      <c r="E586" s="18" t="s">
        <v>50</v>
      </c>
      <c r="F586" s="18" t="s">
        <v>21</v>
      </c>
      <c r="G586" s="20">
        <f>1426.1+70.4</f>
        <v>1496.5</v>
      </c>
    </row>
    <row r="587" spans="1:7" s="2" customFormat="1" ht="22.95" customHeight="1" x14ac:dyDescent="0.25">
      <c r="A587" s="35" t="s">
        <v>144</v>
      </c>
      <c r="B587" s="18" t="s">
        <v>55</v>
      </c>
      <c r="C587" s="18" t="s">
        <v>71</v>
      </c>
      <c r="D587" s="18" t="s">
        <v>48</v>
      </c>
      <c r="E587" s="18" t="s">
        <v>50</v>
      </c>
      <c r="F587" s="18" t="s">
        <v>136</v>
      </c>
      <c r="G587" s="20"/>
    </row>
    <row r="588" spans="1:7" s="2" customFormat="1" ht="14.25" customHeight="1" x14ac:dyDescent="0.25">
      <c r="A588" s="35" t="s">
        <v>9</v>
      </c>
      <c r="B588" s="18" t="s">
        <v>55</v>
      </c>
      <c r="C588" s="18" t="s">
        <v>71</v>
      </c>
      <c r="D588" s="18" t="s">
        <v>48</v>
      </c>
      <c r="E588" s="18" t="s">
        <v>50</v>
      </c>
      <c r="F588" s="18" t="s">
        <v>28</v>
      </c>
      <c r="G588" s="20"/>
    </row>
    <row r="589" spans="1:7" s="2" customFormat="1" x14ac:dyDescent="0.25">
      <c r="A589" s="35" t="s">
        <v>23</v>
      </c>
      <c r="B589" s="18" t="s">
        <v>55</v>
      </c>
      <c r="C589" s="18" t="s">
        <v>71</v>
      </c>
      <c r="D589" s="18" t="s">
        <v>48</v>
      </c>
      <c r="E589" s="18" t="s">
        <v>50</v>
      </c>
      <c r="F589" s="18" t="s">
        <v>24</v>
      </c>
      <c r="G589" s="20">
        <v>306.2</v>
      </c>
    </row>
    <row r="590" spans="1:7" s="2" customFormat="1" ht="66.599999999999994" customHeight="1" x14ac:dyDescent="0.25">
      <c r="A590" s="35" t="s">
        <v>259</v>
      </c>
      <c r="B590" s="18">
        <v>52</v>
      </c>
      <c r="C590" s="30">
        <v>1</v>
      </c>
      <c r="D590" s="18" t="s">
        <v>48</v>
      </c>
      <c r="E590" s="18" t="s">
        <v>260</v>
      </c>
      <c r="F590" s="18"/>
      <c r="G590" s="20">
        <f>SUM(G591:G592)</f>
        <v>1246.9000000000001</v>
      </c>
    </row>
    <row r="591" spans="1:7" s="2" customFormat="1" ht="31.2" x14ac:dyDescent="0.25">
      <c r="A591" s="35" t="s">
        <v>18</v>
      </c>
      <c r="B591" s="18">
        <v>52</v>
      </c>
      <c r="C591" s="30">
        <v>1</v>
      </c>
      <c r="D591" s="18" t="s">
        <v>48</v>
      </c>
      <c r="E591" s="18" t="s">
        <v>260</v>
      </c>
      <c r="F591" s="18" t="s">
        <v>19</v>
      </c>
      <c r="G591" s="20">
        <v>1195.7</v>
      </c>
    </row>
    <row r="592" spans="1:7" s="2" customFormat="1" ht="31.2" x14ac:dyDescent="0.25">
      <c r="A592" s="35" t="s">
        <v>142</v>
      </c>
      <c r="B592" s="18">
        <v>52</v>
      </c>
      <c r="C592" s="30">
        <v>1</v>
      </c>
      <c r="D592" s="18" t="s">
        <v>48</v>
      </c>
      <c r="E592" s="18" t="s">
        <v>260</v>
      </c>
      <c r="F592" s="18" t="s">
        <v>21</v>
      </c>
      <c r="G592" s="20">
        <v>51.2</v>
      </c>
    </row>
    <row r="593" spans="1:11" s="2" customFormat="1" ht="46.5" customHeight="1" x14ac:dyDescent="0.25">
      <c r="A593" s="35" t="s">
        <v>40</v>
      </c>
      <c r="B593" s="18">
        <v>52</v>
      </c>
      <c r="C593" s="18">
        <v>1</v>
      </c>
      <c r="D593" s="18" t="s">
        <v>48</v>
      </c>
      <c r="E593" s="18" t="s">
        <v>90</v>
      </c>
      <c r="F593" s="18"/>
      <c r="G593" s="20">
        <f>G594+G595</f>
        <v>531.20000000000005</v>
      </c>
    </row>
    <row r="594" spans="1:11" s="2" customFormat="1" ht="31.2" x14ac:dyDescent="0.25">
      <c r="A594" s="35" t="s">
        <v>18</v>
      </c>
      <c r="B594" s="18">
        <v>52</v>
      </c>
      <c r="C594" s="18">
        <v>1</v>
      </c>
      <c r="D594" s="18" t="s">
        <v>48</v>
      </c>
      <c r="E594" s="18" t="s">
        <v>90</v>
      </c>
      <c r="F594" s="18" t="s">
        <v>19</v>
      </c>
      <c r="G594" s="20">
        <v>460.7</v>
      </c>
    </row>
    <row r="595" spans="1:11" ht="31.2" x14ac:dyDescent="0.25">
      <c r="A595" s="35" t="s">
        <v>142</v>
      </c>
      <c r="B595" s="18">
        <v>52</v>
      </c>
      <c r="C595" s="18">
        <v>1</v>
      </c>
      <c r="D595" s="18" t="s">
        <v>48</v>
      </c>
      <c r="E595" s="18" t="s">
        <v>90</v>
      </c>
      <c r="F595" s="18" t="s">
        <v>21</v>
      </c>
      <c r="G595" s="20">
        <v>70.5</v>
      </c>
    </row>
    <row r="596" spans="1:11" ht="16.2" customHeight="1" x14ac:dyDescent="0.25">
      <c r="A596" s="37" t="s">
        <v>25</v>
      </c>
      <c r="B596" s="18" t="s">
        <v>55</v>
      </c>
      <c r="C596" s="18" t="s">
        <v>118</v>
      </c>
      <c r="D596" s="18"/>
      <c r="E596" s="18"/>
      <c r="F596" s="18"/>
      <c r="G596" s="20">
        <f>SUM(G597+G599+G602+G605)</f>
        <v>5630.4</v>
      </c>
      <c r="K596" s="22"/>
    </row>
    <row r="597" spans="1:11" ht="49.2" customHeight="1" x14ac:dyDescent="0.25">
      <c r="A597" s="36" t="s">
        <v>46</v>
      </c>
      <c r="B597" s="18" t="s">
        <v>55</v>
      </c>
      <c r="C597" s="18" t="s">
        <v>118</v>
      </c>
      <c r="D597" s="18" t="s">
        <v>48</v>
      </c>
      <c r="E597" s="18" t="s">
        <v>58</v>
      </c>
      <c r="F597" s="18"/>
      <c r="G597" s="20">
        <f>SUM(G598:G598)</f>
        <v>13.8</v>
      </c>
    </row>
    <row r="598" spans="1:11" ht="34.950000000000003" customHeight="1" x14ac:dyDescent="0.25">
      <c r="A598" s="35" t="s">
        <v>142</v>
      </c>
      <c r="B598" s="18" t="s">
        <v>55</v>
      </c>
      <c r="C598" s="18" t="s">
        <v>118</v>
      </c>
      <c r="D598" s="18" t="s">
        <v>48</v>
      </c>
      <c r="E598" s="18" t="s">
        <v>58</v>
      </c>
      <c r="F598" s="18" t="s">
        <v>21</v>
      </c>
      <c r="G598" s="20">
        <v>13.8</v>
      </c>
    </row>
    <row r="599" spans="1:11" ht="29.25" customHeight="1" x14ac:dyDescent="0.25">
      <c r="A599" s="36" t="s">
        <v>290</v>
      </c>
      <c r="B599" s="18" t="s">
        <v>55</v>
      </c>
      <c r="C599" s="18" t="s">
        <v>118</v>
      </c>
      <c r="D599" s="18" t="s">
        <v>48</v>
      </c>
      <c r="E599" s="18" t="s">
        <v>57</v>
      </c>
      <c r="F599" s="18"/>
      <c r="G599" s="20">
        <f>SUM(G600:G601)</f>
        <v>756</v>
      </c>
    </row>
    <row r="600" spans="1:11" ht="49.2" customHeight="1" x14ac:dyDescent="0.25">
      <c r="A600" s="35" t="s">
        <v>141</v>
      </c>
      <c r="B600" s="18" t="s">
        <v>55</v>
      </c>
      <c r="C600" s="18" t="s">
        <v>118</v>
      </c>
      <c r="D600" s="18" t="s">
        <v>48</v>
      </c>
      <c r="E600" s="18" t="s">
        <v>57</v>
      </c>
      <c r="F600" s="18" t="s">
        <v>19</v>
      </c>
      <c r="G600" s="20">
        <v>676.6</v>
      </c>
    </row>
    <row r="601" spans="1:11" ht="32.4" customHeight="1" x14ac:dyDescent="0.25">
      <c r="A601" s="35" t="s">
        <v>142</v>
      </c>
      <c r="B601" s="18" t="s">
        <v>55</v>
      </c>
      <c r="C601" s="18" t="s">
        <v>118</v>
      </c>
      <c r="D601" s="18" t="s">
        <v>48</v>
      </c>
      <c r="E601" s="18" t="s">
        <v>57</v>
      </c>
      <c r="F601" s="18" t="s">
        <v>21</v>
      </c>
      <c r="G601" s="20">
        <v>79.400000000000006</v>
      </c>
    </row>
    <row r="602" spans="1:11" ht="64.95" customHeight="1" x14ac:dyDescent="0.25">
      <c r="A602" s="36" t="s">
        <v>392</v>
      </c>
      <c r="B602" s="18" t="s">
        <v>55</v>
      </c>
      <c r="C602" s="18" t="s">
        <v>118</v>
      </c>
      <c r="D602" s="18" t="s">
        <v>48</v>
      </c>
      <c r="E602" s="18" t="s">
        <v>391</v>
      </c>
      <c r="F602" s="18"/>
      <c r="G602" s="20">
        <f>SUM(G603:G604)</f>
        <v>755.80000000000007</v>
      </c>
    </row>
    <row r="603" spans="1:11" ht="45.75" customHeight="1" x14ac:dyDescent="0.25">
      <c r="A603" s="35" t="s">
        <v>141</v>
      </c>
      <c r="B603" s="18" t="s">
        <v>55</v>
      </c>
      <c r="C603" s="18" t="s">
        <v>118</v>
      </c>
      <c r="D603" s="18" t="s">
        <v>48</v>
      </c>
      <c r="E603" s="18" t="s">
        <v>391</v>
      </c>
      <c r="F603" s="18" t="s">
        <v>19</v>
      </c>
      <c r="G603" s="20">
        <v>676.6</v>
      </c>
    </row>
    <row r="604" spans="1:11" ht="34.200000000000003" customHeight="1" x14ac:dyDescent="0.25">
      <c r="A604" s="35" t="s">
        <v>142</v>
      </c>
      <c r="B604" s="18" t="s">
        <v>55</v>
      </c>
      <c r="C604" s="18" t="s">
        <v>118</v>
      </c>
      <c r="D604" s="18" t="s">
        <v>48</v>
      </c>
      <c r="E604" s="18" t="s">
        <v>391</v>
      </c>
      <c r="F604" s="18" t="s">
        <v>21</v>
      </c>
      <c r="G604" s="20">
        <v>79.2</v>
      </c>
    </row>
    <row r="605" spans="1:11" ht="33" customHeight="1" x14ac:dyDescent="0.25">
      <c r="A605" s="35" t="s">
        <v>370</v>
      </c>
      <c r="B605" s="18" t="s">
        <v>55</v>
      </c>
      <c r="C605" s="18" t="s">
        <v>118</v>
      </c>
      <c r="D605" s="18" t="s">
        <v>48</v>
      </c>
      <c r="E605" s="18" t="s">
        <v>360</v>
      </c>
      <c r="F605" s="18"/>
      <c r="G605" s="20">
        <f>SUM(G606:G607)</f>
        <v>4104.8</v>
      </c>
    </row>
    <row r="606" spans="1:11" ht="46.5" customHeight="1" x14ac:dyDescent="0.25">
      <c r="A606" s="35" t="s">
        <v>140</v>
      </c>
      <c r="B606" s="18" t="s">
        <v>55</v>
      </c>
      <c r="C606" s="18" t="s">
        <v>118</v>
      </c>
      <c r="D606" s="18" t="s">
        <v>48</v>
      </c>
      <c r="E606" s="18" t="s">
        <v>360</v>
      </c>
      <c r="F606" s="18" t="s">
        <v>19</v>
      </c>
      <c r="G606" s="20">
        <v>3788.4</v>
      </c>
    </row>
    <row r="607" spans="1:11" ht="31.95" customHeight="1" x14ac:dyDescent="0.25">
      <c r="A607" s="35" t="s">
        <v>142</v>
      </c>
      <c r="B607" s="18" t="s">
        <v>55</v>
      </c>
      <c r="C607" s="18" t="s">
        <v>118</v>
      </c>
      <c r="D607" s="18" t="s">
        <v>48</v>
      </c>
      <c r="E607" s="18" t="s">
        <v>360</v>
      </c>
      <c r="F607" s="18" t="s">
        <v>21</v>
      </c>
      <c r="G607" s="20">
        <v>316.39999999999998</v>
      </c>
    </row>
    <row r="608" spans="1:11" ht="33.75" customHeight="1" x14ac:dyDescent="0.25">
      <c r="A608" s="37" t="s">
        <v>35</v>
      </c>
      <c r="B608" s="18" t="s">
        <v>88</v>
      </c>
      <c r="C608" s="18"/>
      <c r="D608" s="18"/>
      <c r="E608" s="18"/>
      <c r="F608" s="18"/>
      <c r="G608" s="20">
        <f>SUM(G609+G615)</f>
        <v>31291.8</v>
      </c>
    </row>
    <row r="609" spans="1:7" ht="33.75" customHeight="1" x14ac:dyDescent="0.25">
      <c r="A609" s="37" t="s">
        <v>89</v>
      </c>
      <c r="B609" s="18" t="s">
        <v>88</v>
      </c>
      <c r="C609" s="18" t="s">
        <v>71</v>
      </c>
      <c r="D609" s="18"/>
      <c r="E609" s="18"/>
      <c r="F609" s="18"/>
      <c r="G609" s="20">
        <f>SUM(G610)</f>
        <v>26291.8</v>
      </c>
    </row>
    <row r="610" spans="1:7" ht="18.600000000000001" customHeight="1" x14ac:dyDescent="0.25">
      <c r="A610" s="37" t="s">
        <v>17</v>
      </c>
      <c r="B610" s="18" t="s">
        <v>88</v>
      </c>
      <c r="C610" s="18" t="s">
        <v>71</v>
      </c>
      <c r="D610" s="18" t="s">
        <v>48</v>
      </c>
      <c r="E610" s="18" t="s">
        <v>50</v>
      </c>
      <c r="F610" s="18"/>
      <c r="G610" s="20">
        <f>SUM(G611:G614)</f>
        <v>26291.8</v>
      </c>
    </row>
    <row r="611" spans="1:7" ht="31.2" x14ac:dyDescent="0.25">
      <c r="A611" s="35" t="s">
        <v>18</v>
      </c>
      <c r="B611" s="18" t="s">
        <v>88</v>
      </c>
      <c r="C611" s="18" t="s">
        <v>71</v>
      </c>
      <c r="D611" s="18" t="s">
        <v>48</v>
      </c>
      <c r="E611" s="18" t="s">
        <v>50</v>
      </c>
      <c r="F611" s="18" t="s">
        <v>19</v>
      </c>
      <c r="G611" s="20">
        <v>25653.5</v>
      </c>
    </row>
    <row r="612" spans="1:7" ht="34.950000000000003" customHeight="1" x14ac:dyDescent="0.25">
      <c r="A612" s="35" t="s">
        <v>142</v>
      </c>
      <c r="B612" s="18" t="s">
        <v>88</v>
      </c>
      <c r="C612" s="18" t="s">
        <v>71</v>
      </c>
      <c r="D612" s="18" t="s">
        <v>48</v>
      </c>
      <c r="E612" s="18" t="s">
        <v>50</v>
      </c>
      <c r="F612" s="18" t="s">
        <v>21</v>
      </c>
      <c r="G612" s="20">
        <v>634.29999999999995</v>
      </c>
    </row>
    <row r="613" spans="1:7" ht="15.75" customHeight="1" x14ac:dyDescent="0.25">
      <c r="A613" s="35" t="s">
        <v>144</v>
      </c>
      <c r="B613" s="18" t="s">
        <v>88</v>
      </c>
      <c r="C613" s="18" t="s">
        <v>71</v>
      </c>
      <c r="D613" s="18" t="s">
        <v>48</v>
      </c>
      <c r="E613" s="18" t="s">
        <v>50</v>
      </c>
      <c r="F613" s="18" t="s">
        <v>136</v>
      </c>
      <c r="G613" s="20"/>
    </row>
    <row r="614" spans="1:7" ht="19.2" customHeight="1" x14ac:dyDescent="0.25">
      <c r="A614" s="35" t="s">
        <v>23</v>
      </c>
      <c r="B614" s="18" t="s">
        <v>88</v>
      </c>
      <c r="C614" s="18" t="s">
        <v>71</v>
      </c>
      <c r="D614" s="18" t="s">
        <v>48</v>
      </c>
      <c r="E614" s="18" t="s">
        <v>50</v>
      </c>
      <c r="F614" s="18" t="s">
        <v>24</v>
      </c>
      <c r="G614" s="20">
        <v>4</v>
      </c>
    </row>
    <row r="615" spans="1:7" ht="18" customHeight="1" x14ac:dyDescent="0.25">
      <c r="A615" s="37" t="s">
        <v>27</v>
      </c>
      <c r="B615" s="18" t="s">
        <v>88</v>
      </c>
      <c r="C615" s="18" t="s">
        <v>118</v>
      </c>
      <c r="D615" s="18"/>
      <c r="E615" s="18"/>
      <c r="F615" s="18"/>
      <c r="G615" s="20">
        <f>SUM(G616)</f>
        <v>5000</v>
      </c>
    </row>
    <row r="616" spans="1:7" ht="30" customHeight="1" x14ac:dyDescent="0.25">
      <c r="A616" s="37" t="s">
        <v>34</v>
      </c>
      <c r="B616" s="18" t="s">
        <v>88</v>
      </c>
      <c r="C616" s="18" t="s">
        <v>118</v>
      </c>
      <c r="D616" s="18" t="s">
        <v>48</v>
      </c>
      <c r="E616" s="18" t="s">
        <v>91</v>
      </c>
      <c r="F616" s="18"/>
      <c r="G616" s="20">
        <f>SUM(G617:G617)</f>
        <v>5000</v>
      </c>
    </row>
    <row r="617" spans="1:7" x14ac:dyDescent="0.25">
      <c r="A617" s="35" t="s">
        <v>23</v>
      </c>
      <c r="B617" s="18" t="s">
        <v>88</v>
      </c>
      <c r="C617" s="18" t="s">
        <v>118</v>
      </c>
      <c r="D617" s="18" t="s">
        <v>48</v>
      </c>
      <c r="E617" s="18" t="s">
        <v>91</v>
      </c>
      <c r="F617" s="18" t="s">
        <v>24</v>
      </c>
      <c r="G617" s="20">
        <v>5000</v>
      </c>
    </row>
    <row r="618" spans="1:7" s="2" customFormat="1" ht="31.2" x14ac:dyDescent="0.25">
      <c r="A618" s="37" t="s">
        <v>29</v>
      </c>
      <c r="B618" s="18" t="s">
        <v>93</v>
      </c>
      <c r="C618" s="18"/>
      <c r="D618" s="18"/>
      <c r="E618" s="18"/>
      <c r="F618" s="18"/>
      <c r="G618" s="20">
        <f>SUM(G619)</f>
        <v>10154.299999999999</v>
      </c>
    </row>
    <row r="619" spans="1:7" s="2" customFormat="1" ht="15" customHeight="1" x14ac:dyDescent="0.25">
      <c r="A619" s="37" t="s">
        <v>30</v>
      </c>
      <c r="B619" s="18" t="s">
        <v>93</v>
      </c>
      <c r="C619" s="18" t="s">
        <v>118</v>
      </c>
      <c r="D619" s="18"/>
      <c r="E619" s="18"/>
      <c r="F619" s="18"/>
      <c r="G619" s="20">
        <f>SUM(G620+G624)</f>
        <v>10154.299999999999</v>
      </c>
    </row>
    <row r="620" spans="1:7" s="2" customFormat="1" ht="18.600000000000001" customHeight="1" x14ac:dyDescent="0.25">
      <c r="A620" s="37" t="s">
        <v>17</v>
      </c>
      <c r="B620" s="18" t="s">
        <v>93</v>
      </c>
      <c r="C620" s="18" t="s">
        <v>118</v>
      </c>
      <c r="D620" s="18" t="s">
        <v>48</v>
      </c>
      <c r="E620" s="18" t="s">
        <v>50</v>
      </c>
      <c r="F620" s="18"/>
      <c r="G620" s="20">
        <f>SUM(G621:G623)</f>
        <v>6967.2</v>
      </c>
    </row>
    <row r="621" spans="1:7" s="2" customFormat="1" ht="31.5" customHeight="1" x14ac:dyDescent="0.25">
      <c r="A621" s="35" t="s">
        <v>18</v>
      </c>
      <c r="B621" s="18" t="s">
        <v>93</v>
      </c>
      <c r="C621" s="18" t="s">
        <v>118</v>
      </c>
      <c r="D621" s="18" t="s">
        <v>48</v>
      </c>
      <c r="E621" s="18" t="s">
        <v>50</v>
      </c>
      <c r="F621" s="18" t="s">
        <v>19</v>
      </c>
      <c r="G621" s="20">
        <v>6782.3</v>
      </c>
    </row>
    <row r="622" spans="1:7" s="2" customFormat="1" ht="31.5" customHeight="1" x14ac:dyDescent="0.25">
      <c r="A622" s="35" t="s">
        <v>142</v>
      </c>
      <c r="B622" s="18" t="s">
        <v>93</v>
      </c>
      <c r="C622" s="18" t="s">
        <v>118</v>
      </c>
      <c r="D622" s="18" t="s">
        <v>48</v>
      </c>
      <c r="E622" s="18" t="s">
        <v>50</v>
      </c>
      <c r="F622" s="18" t="s">
        <v>21</v>
      </c>
      <c r="G622" s="20">
        <v>157.9</v>
      </c>
    </row>
    <row r="623" spans="1:7" s="2" customFormat="1" ht="16.5" customHeight="1" x14ac:dyDescent="0.25">
      <c r="A623" s="35" t="s">
        <v>23</v>
      </c>
      <c r="B623" s="18" t="s">
        <v>93</v>
      </c>
      <c r="C623" s="18" t="s">
        <v>118</v>
      </c>
      <c r="D623" s="18" t="s">
        <v>48</v>
      </c>
      <c r="E623" s="18" t="s">
        <v>50</v>
      </c>
      <c r="F623" s="18" t="s">
        <v>24</v>
      </c>
      <c r="G623" s="20">
        <v>27</v>
      </c>
    </row>
    <row r="624" spans="1:7" s="2" customFormat="1" ht="45.6" customHeight="1" x14ac:dyDescent="0.25">
      <c r="A624" s="37" t="s">
        <v>42</v>
      </c>
      <c r="B624" s="18" t="s">
        <v>93</v>
      </c>
      <c r="C624" s="18" t="s">
        <v>118</v>
      </c>
      <c r="D624" s="18" t="s">
        <v>48</v>
      </c>
      <c r="E624" s="18" t="s">
        <v>94</v>
      </c>
      <c r="F624" s="18"/>
      <c r="G624" s="20">
        <f>SUM(G625:G626)</f>
        <v>3187.1</v>
      </c>
    </row>
    <row r="625" spans="1:7" s="2" customFormat="1" ht="32.4" customHeight="1" x14ac:dyDescent="0.25">
      <c r="A625" s="35" t="s">
        <v>18</v>
      </c>
      <c r="B625" s="18" t="s">
        <v>93</v>
      </c>
      <c r="C625" s="18" t="s">
        <v>118</v>
      </c>
      <c r="D625" s="18" t="s">
        <v>48</v>
      </c>
      <c r="E625" s="18" t="s">
        <v>94</v>
      </c>
      <c r="F625" s="18" t="s">
        <v>19</v>
      </c>
      <c r="G625" s="20">
        <v>2764.1</v>
      </c>
    </row>
    <row r="626" spans="1:7" s="2" customFormat="1" ht="30" customHeight="1" x14ac:dyDescent="0.25">
      <c r="A626" s="35" t="s">
        <v>142</v>
      </c>
      <c r="B626" s="18" t="s">
        <v>93</v>
      </c>
      <c r="C626" s="18" t="s">
        <v>118</v>
      </c>
      <c r="D626" s="18" t="s">
        <v>48</v>
      </c>
      <c r="E626" s="18" t="s">
        <v>94</v>
      </c>
      <c r="F626" s="18" t="s">
        <v>21</v>
      </c>
      <c r="G626" s="20">
        <v>423</v>
      </c>
    </row>
    <row r="627" spans="1:7" s="2" customFormat="1" ht="14.25" customHeight="1" x14ac:dyDescent="0.25">
      <c r="A627" s="37" t="s">
        <v>26</v>
      </c>
      <c r="B627" s="18" t="s">
        <v>67</v>
      </c>
      <c r="C627" s="18"/>
      <c r="D627" s="18"/>
      <c r="E627" s="18"/>
      <c r="F627" s="18"/>
      <c r="G627" s="20">
        <f>SUM(G628)</f>
        <v>310</v>
      </c>
    </row>
    <row r="628" spans="1:7" s="2" customFormat="1" x14ac:dyDescent="0.25">
      <c r="A628" s="37" t="s">
        <v>45</v>
      </c>
      <c r="B628" s="18" t="s">
        <v>67</v>
      </c>
      <c r="C628" s="18" t="s">
        <v>71</v>
      </c>
      <c r="D628" s="18" t="s">
        <v>48</v>
      </c>
      <c r="E628" s="18"/>
      <c r="F628" s="18"/>
      <c r="G628" s="20">
        <f>SUM(G629)</f>
        <v>310</v>
      </c>
    </row>
    <row r="629" spans="1:7" s="2" customFormat="1" x14ac:dyDescent="0.25">
      <c r="A629" s="37" t="s">
        <v>6</v>
      </c>
      <c r="B629" s="18" t="s">
        <v>67</v>
      </c>
      <c r="C629" s="18" t="s">
        <v>71</v>
      </c>
      <c r="D629" s="18" t="s">
        <v>48</v>
      </c>
      <c r="E629" s="18" t="s">
        <v>68</v>
      </c>
      <c r="F629" s="18"/>
      <c r="G629" s="20">
        <f>SUM(G630:G630)</f>
        <v>310</v>
      </c>
    </row>
    <row r="630" spans="1:7" s="2" customFormat="1" ht="31.2" x14ac:dyDescent="0.25">
      <c r="A630" s="35" t="s">
        <v>142</v>
      </c>
      <c r="B630" s="18" t="s">
        <v>67</v>
      </c>
      <c r="C630" s="18" t="s">
        <v>71</v>
      </c>
      <c r="D630" s="18" t="s">
        <v>48</v>
      </c>
      <c r="E630" s="18" t="s">
        <v>68</v>
      </c>
      <c r="F630" s="18" t="s">
        <v>21</v>
      </c>
      <c r="G630" s="20">
        <v>310</v>
      </c>
    </row>
    <row r="631" spans="1:7" s="2" customFormat="1" ht="13.2" customHeight="1" x14ac:dyDescent="0.25">
      <c r="A631" s="12"/>
      <c r="B631" s="13"/>
      <c r="C631" s="13"/>
      <c r="D631" s="13"/>
      <c r="E631" s="13"/>
      <c r="F631" s="13"/>
      <c r="G631" s="14"/>
    </row>
    <row r="632" spans="1:7" s="2" customFormat="1" ht="59.25" customHeight="1" x14ac:dyDescent="0.35">
      <c r="A632" s="15" t="s">
        <v>431</v>
      </c>
      <c r="B632" s="16"/>
      <c r="C632" s="10"/>
      <c r="D632" s="9"/>
      <c r="E632" s="58" t="s">
        <v>432</v>
      </c>
      <c r="F632" s="58"/>
      <c r="G632" s="58"/>
    </row>
    <row r="633" spans="1:7" s="2" customFormat="1" ht="32.4" customHeight="1" x14ac:dyDescent="0.35">
      <c r="A633" s="15"/>
      <c r="B633" s="16"/>
      <c r="C633" s="10"/>
      <c r="D633" s="9"/>
      <c r="E633" s="9"/>
      <c r="F633" s="9"/>
      <c r="G633" s="55"/>
    </row>
    <row r="634" spans="1:7" s="2" customFormat="1" ht="32.4" customHeight="1" x14ac:dyDescent="0.35">
      <c r="A634" s="17" t="s">
        <v>190</v>
      </c>
      <c r="B634" s="9"/>
      <c r="C634" s="10"/>
      <c r="D634" s="9"/>
      <c r="E634" s="9"/>
      <c r="F634" s="9"/>
      <c r="G634" s="11"/>
    </row>
    <row r="635" spans="1:7" s="2" customFormat="1" ht="78.599999999999994" customHeight="1" x14ac:dyDescent="0.25">
      <c r="A635" s="5"/>
      <c r="B635" s="7"/>
      <c r="C635" s="6"/>
      <c r="D635" s="7"/>
      <c r="E635" s="7"/>
      <c r="F635" s="7"/>
      <c r="G635" s="8"/>
    </row>
    <row r="636" spans="1:7" s="2" customFormat="1" ht="33.6" customHeight="1" x14ac:dyDescent="0.25">
      <c r="A636" s="4"/>
      <c r="B636" s="7"/>
      <c r="C636" s="6"/>
      <c r="D636" s="7"/>
      <c r="E636" s="7"/>
      <c r="F636" s="7"/>
      <c r="G636" s="8"/>
    </row>
    <row r="637" spans="1:7" s="2" customFormat="1" ht="22.5" customHeight="1" x14ac:dyDescent="0.25">
      <c r="A637" s="4"/>
      <c r="B637" s="7"/>
      <c r="C637" s="6"/>
      <c r="D637" s="7"/>
      <c r="E637" s="7"/>
      <c r="F637" s="7"/>
      <c r="G637" s="8"/>
    </row>
    <row r="638" spans="1:7" s="2" customFormat="1" ht="21.75" customHeight="1" x14ac:dyDescent="0.25">
      <c r="A638" s="4"/>
      <c r="B638" s="7"/>
      <c r="C638" s="6"/>
      <c r="D638" s="7"/>
      <c r="E638" s="7"/>
      <c r="F638" s="7"/>
      <c r="G638" s="8"/>
    </row>
    <row r="639" spans="1:7" s="2" customFormat="1" ht="32.25" customHeight="1" x14ac:dyDescent="0.25">
      <c r="A639" s="4"/>
      <c r="B639" s="7"/>
      <c r="C639" s="6"/>
      <c r="D639" s="7"/>
      <c r="E639" s="7"/>
      <c r="F639" s="7"/>
      <c r="G639" s="8"/>
    </row>
    <row r="640" spans="1:7" s="2" customFormat="1" ht="19.2" customHeight="1" x14ac:dyDescent="0.25">
      <c r="A640" s="4"/>
      <c r="B640" s="7"/>
      <c r="C640" s="6"/>
      <c r="D640" s="7"/>
      <c r="E640" s="7"/>
      <c r="F640" s="7"/>
      <c r="G640" s="8"/>
    </row>
    <row r="641" spans="1:7" s="2" customFormat="1" x14ac:dyDescent="0.25">
      <c r="A641" s="4"/>
      <c r="B641" s="7"/>
      <c r="C641" s="6"/>
      <c r="D641" s="7"/>
      <c r="E641" s="7"/>
      <c r="F641" s="7"/>
      <c r="G641" s="8"/>
    </row>
    <row r="642" spans="1:7" s="2" customFormat="1" ht="33.75" customHeight="1" x14ac:dyDescent="0.25">
      <c r="A642" s="4"/>
      <c r="B642" s="7"/>
      <c r="C642" s="6"/>
      <c r="D642" s="7"/>
      <c r="E642" s="7"/>
      <c r="F642" s="7"/>
      <c r="G642" s="8"/>
    </row>
    <row r="643" spans="1:7" s="2" customFormat="1" ht="36.6" customHeight="1" x14ac:dyDescent="0.25">
      <c r="A643" s="4"/>
      <c r="B643" s="7"/>
      <c r="C643" s="6"/>
      <c r="D643" s="7"/>
      <c r="E643" s="7"/>
      <c r="F643" s="6"/>
      <c r="G643" s="8"/>
    </row>
    <row r="644" spans="1:7" s="2" customFormat="1" ht="15.6" customHeight="1" x14ac:dyDescent="0.25">
      <c r="A644" s="4"/>
      <c r="B644" s="7"/>
      <c r="C644" s="6"/>
      <c r="D644" s="7"/>
      <c r="E644" s="7"/>
      <c r="F644" s="6"/>
      <c r="G644" s="8"/>
    </row>
    <row r="645" spans="1:7" s="2" customFormat="1" ht="45.75" customHeight="1" x14ac:dyDescent="0.25">
      <c r="A645" s="4"/>
      <c r="B645" s="7"/>
      <c r="C645" s="6"/>
      <c r="D645" s="7"/>
      <c r="E645" s="7"/>
      <c r="F645" s="7"/>
      <c r="G645" s="8"/>
    </row>
    <row r="646" spans="1:7" s="2" customFormat="1" ht="33" customHeight="1" x14ac:dyDescent="0.25">
      <c r="A646" s="4"/>
      <c r="B646" s="7"/>
      <c r="C646" s="6"/>
      <c r="D646" s="7"/>
      <c r="E646" s="7"/>
      <c r="F646" s="6"/>
      <c r="G646" s="8"/>
    </row>
    <row r="647" spans="1:7" s="2" customFormat="1" ht="32.25" customHeight="1" x14ac:dyDescent="0.25">
      <c r="A647" s="4"/>
      <c r="B647" s="7"/>
      <c r="C647" s="6"/>
      <c r="D647" s="7"/>
      <c r="E647" s="7"/>
      <c r="F647" s="7"/>
      <c r="G647" s="8"/>
    </row>
    <row r="648" spans="1:7" ht="18.600000000000001" customHeight="1" x14ac:dyDescent="0.25"/>
    <row r="650" spans="1:7" ht="53.25" customHeight="1" x14ac:dyDescent="0.25"/>
    <row r="651" spans="1:7" ht="36" customHeight="1" x14ac:dyDescent="0.25"/>
    <row r="652" spans="1:7" ht="18" customHeight="1" x14ac:dyDescent="0.25"/>
    <row r="653" spans="1:7" ht="19.2" customHeight="1" x14ac:dyDescent="0.25">
      <c r="B653" s="1"/>
      <c r="C653" s="1"/>
      <c r="D653" s="1"/>
      <c r="E653" s="1"/>
      <c r="F653" s="6"/>
      <c r="G653" s="1"/>
    </row>
    <row r="654" spans="1:7" ht="21" customHeight="1" x14ac:dyDescent="0.25">
      <c r="A654" s="1"/>
    </row>
    <row r="655" spans="1:7" ht="36.75" customHeight="1" x14ac:dyDescent="0.25"/>
    <row r="656" spans="1:7" ht="21.6" customHeight="1" x14ac:dyDescent="0.25">
      <c r="B656" s="1"/>
      <c r="C656" s="1"/>
      <c r="D656" s="1"/>
      <c r="E656" s="1"/>
      <c r="F656" s="6"/>
      <c r="G656" s="1"/>
    </row>
    <row r="657" spans="1:9" ht="6.6" customHeight="1" x14ac:dyDescent="0.25">
      <c r="A657" s="1"/>
    </row>
    <row r="658" spans="1:9" ht="58.95" customHeight="1" x14ac:dyDescent="0.25"/>
    <row r="659" spans="1:9" ht="18" x14ac:dyDescent="0.35">
      <c r="H659" s="55"/>
      <c r="I659" s="55"/>
    </row>
    <row r="662" spans="1:9" ht="37.5" customHeight="1" x14ac:dyDescent="0.25"/>
    <row r="663" spans="1:9" ht="23.25" customHeight="1" x14ac:dyDescent="0.25">
      <c r="B663" s="1"/>
      <c r="C663" s="1"/>
      <c r="D663" s="1"/>
      <c r="E663" s="1"/>
      <c r="F663" s="6"/>
      <c r="G663" s="1"/>
    </row>
    <row r="664" spans="1:9" x14ac:dyDescent="0.25">
      <c r="A664" s="1"/>
    </row>
    <row r="665" spans="1:9" ht="24.75" customHeight="1" x14ac:dyDescent="0.25"/>
    <row r="667" spans="1:9" x14ac:dyDescent="0.25">
      <c r="B667" s="1"/>
      <c r="C667" s="1"/>
      <c r="D667" s="1"/>
      <c r="E667" s="1"/>
      <c r="G667" s="1"/>
    </row>
    <row r="668" spans="1:9" x14ac:dyDescent="0.25">
      <c r="A668" s="1"/>
      <c r="B668" s="1"/>
      <c r="C668" s="1"/>
      <c r="D668" s="1"/>
      <c r="E668" s="1"/>
      <c r="G668" s="1"/>
    </row>
    <row r="669" spans="1:9" x14ac:dyDescent="0.25">
      <c r="A669" s="1"/>
      <c r="B669" s="1"/>
      <c r="C669" s="1"/>
      <c r="D669" s="1"/>
      <c r="E669" s="1"/>
      <c r="G669" s="1"/>
    </row>
    <row r="670" spans="1:9" x14ac:dyDescent="0.25">
      <c r="A670" s="1"/>
      <c r="B670" s="1"/>
      <c r="C670" s="1"/>
      <c r="D670" s="1"/>
      <c r="E670" s="1"/>
      <c r="G670" s="1"/>
    </row>
    <row r="671" spans="1:9" x14ac:dyDescent="0.25">
      <c r="A671" s="1"/>
      <c r="B671" s="1"/>
      <c r="C671" s="1"/>
      <c r="D671" s="1"/>
      <c r="E671" s="1"/>
      <c r="G671" s="1"/>
    </row>
    <row r="672" spans="1:9" ht="21.75" customHeight="1" x14ac:dyDescent="0.25">
      <c r="A672" s="1"/>
    </row>
    <row r="674" spans="1:7" x14ac:dyDescent="0.25">
      <c r="B674" s="1"/>
      <c r="C674" s="1"/>
      <c r="D674" s="1"/>
      <c r="E674" s="1"/>
      <c r="F674" s="6"/>
      <c r="G674" s="1"/>
    </row>
    <row r="675" spans="1:7" ht="23.25" customHeight="1" x14ac:dyDescent="0.25">
      <c r="A675" s="1"/>
      <c r="B675" s="1"/>
      <c r="C675" s="1"/>
      <c r="D675" s="1"/>
      <c r="E675" s="1"/>
      <c r="F675" s="6"/>
      <c r="G675" s="1"/>
    </row>
    <row r="676" spans="1:7" x14ac:dyDescent="0.25">
      <c r="A676" s="1"/>
      <c r="B676" s="1"/>
      <c r="C676" s="1"/>
      <c r="D676" s="1"/>
      <c r="E676" s="1"/>
      <c r="F676" s="6"/>
      <c r="G676" s="1"/>
    </row>
    <row r="677" spans="1:7" x14ac:dyDescent="0.25">
      <c r="A677" s="1"/>
      <c r="B677" s="1"/>
      <c r="C677" s="1"/>
      <c r="D677" s="1"/>
      <c r="E677" s="1"/>
      <c r="F677" s="6"/>
      <c r="G677" s="1"/>
    </row>
    <row r="678" spans="1:7" x14ac:dyDescent="0.25">
      <c r="A678" s="1"/>
      <c r="B678" s="1"/>
      <c r="C678" s="1"/>
      <c r="D678" s="1"/>
      <c r="E678" s="1"/>
      <c r="F678" s="6"/>
      <c r="G678" s="1"/>
    </row>
    <row r="679" spans="1:7" x14ac:dyDescent="0.25">
      <c r="A679" s="1"/>
    </row>
    <row r="680" spans="1:7" x14ac:dyDescent="0.25">
      <c r="B680" s="1"/>
      <c r="C680" s="1"/>
      <c r="D680" s="1"/>
      <c r="E680" s="1"/>
      <c r="G680" s="1"/>
    </row>
    <row r="681" spans="1:7" x14ac:dyDescent="0.25">
      <c r="A681" s="1"/>
    </row>
    <row r="682" spans="1:7" ht="24" customHeight="1" x14ac:dyDescent="0.25"/>
    <row r="684" spans="1:7" x14ac:dyDescent="0.25">
      <c r="B684" s="1"/>
      <c r="C684" s="1"/>
      <c r="D684" s="1"/>
      <c r="E684" s="1"/>
      <c r="G684" s="1"/>
    </row>
    <row r="685" spans="1:7" x14ac:dyDescent="0.25">
      <c r="A685" s="1"/>
    </row>
    <row r="686" spans="1:7" x14ac:dyDescent="0.25">
      <c r="B686" s="1"/>
      <c r="C686" s="1"/>
      <c r="D686" s="1"/>
      <c r="E686" s="1"/>
      <c r="G686" s="1"/>
    </row>
    <row r="687" spans="1:7" x14ac:dyDescent="0.25">
      <c r="A687" s="1"/>
      <c r="B687" s="1"/>
      <c r="C687" s="1"/>
      <c r="D687" s="1"/>
      <c r="E687" s="1"/>
      <c r="F687" s="6"/>
      <c r="G687" s="1"/>
    </row>
    <row r="688" spans="1:7" x14ac:dyDescent="0.25">
      <c r="A688" s="1"/>
      <c r="B688" s="1"/>
      <c r="C688" s="1"/>
      <c r="D688" s="1"/>
      <c r="E688" s="1"/>
      <c r="G688" s="1"/>
    </row>
    <row r="689" spans="1:7" x14ac:dyDescent="0.25">
      <c r="A689" s="1"/>
      <c r="B689" s="1"/>
      <c r="C689" s="1"/>
      <c r="D689" s="1"/>
      <c r="E689" s="1"/>
      <c r="G689" s="1"/>
    </row>
    <row r="690" spans="1:7" x14ac:dyDescent="0.25">
      <c r="A690" s="1"/>
    </row>
    <row r="691" spans="1:7" x14ac:dyDescent="0.25">
      <c r="B691" s="1"/>
      <c r="C691" s="1"/>
      <c r="D691" s="1"/>
      <c r="E691" s="1"/>
      <c r="F691" s="6"/>
      <c r="G691" s="1"/>
    </row>
    <row r="692" spans="1:7" x14ac:dyDescent="0.25">
      <c r="A692" s="1"/>
      <c r="B692" s="1"/>
      <c r="C692" s="1"/>
      <c r="D692" s="1"/>
      <c r="E692" s="1"/>
      <c r="G692" s="1"/>
    </row>
    <row r="693" spans="1:7" ht="18.75" customHeight="1" x14ac:dyDescent="0.25">
      <c r="A693" s="1"/>
      <c r="B693" s="1"/>
      <c r="C693" s="1"/>
      <c r="D693" s="1"/>
      <c r="E693" s="1"/>
      <c r="F693" s="6"/>
      <c r="G693" s="1"/>
    </row>
    <row r="694" spans="1:7" ht="18.75" customHeight="1" x14ac:dyDescent="0.25">
      <c r="A694" s="1"/>
    </row>
    <row r="695" spans="1:7" ht="15.75" customHeight="1" x14ac:dyDescent="0.25">
      <c r="B695" s="1"/>
      <c r="C695" s="1"/>
      <c r="D695" s="1"/>
      <c r="E695" s="1"/>
      <c r="F695" s="6"/>
      <c r="G695" s="1"/>
    </row>
    <row r="696" spans="1:7" ht="24" customHeight="1" x14ac:dyDescent="0.25">
      <c r="A696" s="1"/>
      <c r="B696" s="1"/>
      <c r="C696" s="1"/>
      <c r="D696" s="1"/>
      <c r="E696" s="1"/>
      <c r="F696" s="6"/>
      <c r="G696" s="1"/>
    </row>
    <row r="697" spans="1:7" ht="18" customHeight="1" x14ac:dyDescent="0.25">
      <c r="A697" s="1"/>
      <c r="B697" s="1"/>
      <c r="C697" s="1"/>
      <c r="D697" s="1"/>
      <c r="E697" s="1"/>
      <c r="G697" s="1"/>
    </row>
    <row r="698" spans="1:7" x14ac:dyDescent="0.25">
      <c r="A698" s="1"/>
    </row>
    <row r="699" spans="1:7" x14ac:dyDescent="0.25">
      <c r="B699" s="1"/>
      <c r="C699" s="1"/>
      <c r="D699" s="1"/>
      <c r="E699" s="1"/>
      <c r="F699" s="6"/>
      <c r="G699" s="1"/>
    </row>
    <row r="700" spans="1:7" x14ac:dyDescent="0.25">
      <c r="A700" s="1"/>
      <c r="B700" s="1"/>
      <c r="C700" s="1"/>
      <c r="D700" s="1"/>
      <c r="E700" s="1"/>
      <c r="G700" s="1"/>
    </row>
    <row r="701" spans="1:7" x14ac:dyDescent="0.25">
      <c r="A701" s="1"/>
    </row>
    <row r="702" spans="1:7" x14ac:dyDescent="0.25">
      <c r="B702" s="1"/>
      <c r="C702" s="1"/>
      <c r="D702" s="1"/>
      <c r="E702" s="1"/>
      <c r="F702" s="6"/>
      <c r="G702" s="1"/>
    </row>
    <row r="703" spans="1:7" x14ac:dyDescent="0.25">
      <c r="A703" s="1"/>
      <c r="B703" s="1"/>
      <c r="C703" s="1"/>
      <c r="D703" s="1"/>
      <c r="E703" s="1"/>
      <c r="F703" s="6"/>
      <c r="G703" s="1"/>
    </row>
    <row r="704" spans="1:7" x14ac:dyDescent="0.25">
      <c r="A704" s="1"/>
      <c r="B704" s="1"/>
      <c r="C704" s="1"/>
      <c r="D704" s="1"/>
      <c r="E704" s="1"/>
      <c r="F704" s="6"/>
      <c r="G704" s="1"/>
    </row>
    <row r="705" spans="1:7" x14ac:dyDescent="0.25">
      <c r="A705" s="1"/>
      <c r="B705" s="1"/>
      <c r="C705" s="1"/>
      <c r="D705" s="1"/>
      <c r="E705" s="1"/>
      <c r="G705" s="1"/>
    </row>
    <row r="706" spans="1:7" ht="48.75" customHeight="1" x14ac:dyDescent="0.25">
      <c r="A706" s="1"/>
    </row>
    <row r="707" spans="1:7" x14ac:dyDescent="0.25">
      <c r="B707" s="1"/>
      <c r="C707" s="1"/>
      <c r="D707" s="1"/>
      <c r="E707" s="1"/>
      <c r="F707" s="6"/>
      <c r="G707" s="1"/>
    </row>
    <row r="708" spans="1:7" x14ac:dyDescent="0.25">
      <c r="A708" s="1"/>
    </row>
    <row r="710" spans="1:7" ht="38.25" customHeight="1" x14ac:dyDescent="0.25">
      <c r="B710" s="1"/>
      <c r="C710" s="1"/>
      <c r="D710" s="1"/>
      <c r="E710" s="1"/>
      <c r="G710" s="1"/>
    </row>
    <row r="711" spans="1:7" x14ac:dyDescent="0.25">
      <c r="A711" s="1"/>
    </row>
    <row r="712" spans="1:7" ht="48" customHeight="1" x14ac:dyDescent="0.25">
      <c r="B712" s="1"/>
      <c r="C712" s="1"/>
      <c r="D712" s="1"/>
      <c r="E712" s="1"/>
      <c r="F712" s="6"/>
      <c r="G712" s="1"/>
    </row>
    <row r="713" spans="1:7" x14ac:dyDescent="0.25">
      <c r="A713" s="1"/>
      <c r="B713" s="1"/>
      <c r="C713" s="1"/>
      <c r="D713" s="1"/>
      <c r="E713" s="1"/>
      <c r="G713" s="1"/>
    </row>
    <row r="714" spans="1:7" ht="51" customHeight="1" x14ac:dyDescent="0.25">
      <c r="A714" s="1"/>
      <c r="B714" s="1"/>
      <c r="C714" s="1"/>
      <c r="D714" s="1"/>
      <c r="E714" s="1"/>
      <c r="F714" s="6"/>
      <c r="G714" s="1"/>
    </row>
    <row r="715" spans="1:7" ht="32.25" customHeight="1" x14ac:dyDescent="0.25">
      <c r="A715" s="1"/>
    </row>
    <row r="717" spans="1:7" x14ac:dyDescent="0.25">
      <c r="B717" s="1"/>
      <c r="C717" s="1"/>
      <c r="D717" s="1"/>
      <c r="E717" s="1"/>
      <c r="F717" s="6"/>
      <c r="G717" s="1"/>
    </row>
    <row r="718" spans="1:7" ht="48" customHeight="1" x14ac:dyDescent="0.25">
      <c r="A718" s="1"/>
    </row>
    <row r="719" spans="1:7" x14ac:dyDescent="0.25">
      <c r="B719" s="1"/>
      <c r="C719" s="1"/>
      <c r="D719" s="1"/>
      <c r="E719" s="1"/>
      <c r="F719" s="6"/>
      <c r="G719" s="1"/>
    </row>
    <row r="720" spans="1:7" x14ac:dyDescent="0.25">
      <c r="A720" s="1"/>
      <c r="B720" s="1"/>
      <c r="C720" s="1"/>
      <c r="D720" s="1"/>
      <c r="E720" s="1"/>
      <c r="F720" s="6"/>
      <c r="G720" s="1"/>
    </row>
    <row r="721" spans="1:7" ht="18" customHeight="1" x14ac:dyDescent="0.25">
      <c r="A721" s="1"/>
    </row>
    <row r="722" spans="1:7" ht="50.25" customHeight="1" x14ac:dyDescent="0.25"/>
    <row r="723" spans="1:7" ht="47.25" customHeight="1" x14ac:dyDescent="0.25"/>
    <row r="725" spans="1:7" x14ac:dyDescent="0.25">
      <c r="B725" s="1"/>
      <c r="C725" s="1"/>
      <c r="D725" s="1"/>
      <c r="E725" s="1"/>
      <c r="G725" s="1"/>
    </row>
    <row r="726" spans="1:7" ht="51.75" customHeight="1" x14ac:dyDescent="0.25">
      <c r="A726" s="1"/>
    </row>
    <row r="727" spans="1:7" x14ac:dyDescent="0.25">
      <c r="B727" s="1"/>
      <c r="C727" s="1"/>
      <c r="D727" s="1"/>
      <c r="E727" s="1"/>
      <c r="G727" s="1"/>
    </row>
    <row r="728" spans="1:7" x14ac:dyDescent="0.25">
      <c r="A728" s="1"/>
    </row>
    <row r="729" spans="1:7" x14ac:dyDescent="0.25">
      <c r="B729" s="1"/>
      <c r="C729" s="1"/>
      <c r="D729" s="1"/>
      <c r="E729" s="1"/>
      <c r="G729" s="1"/>
    </row>
    <row r="730" spans="1:7" x14ac:dyDescent="0.25">
      <c r="A730" s="1"/>
    </row>
    <row r="731" spans="1:7" ht="50.25" customHeight="1" x14ac:dyDescent="0.25">
      <c r="B731" s="1"/>
      <c r="C731" s="1"/>
      <c r="D731" s="1"/>
      <c r="E731" s="1"/>
      <c r="G731" s="1"/>
    </row>
    <row r="732" spans="1:7" x14ac:dyDescent="0.25">
      <c r="A732" s="1"/>
      <c r="B732" s="1"/>
      <c r="C732" s="1"/>
      <c r="D732" s="1"/>
      <c r="E732" s="1"/>
      <c r="F732" s="6"/>
      <c r="G732" s="1"/>
    </row>
    <row r="733" spans="1:7" ht="32.25" customHeight="1" x14ac:dyDescent="0.25">
      <c r="A733" s="1"/>
    </row>
    <row r="734" spans="1:7" x14ac:dyDescent="0.25">
      <c r="B734" s="1"/>
      <c r="C734" s="1"/>
      <c r="D734" s="1"/>
      <c r="E734" s="1"/>
      <c r="F734" s="6"/>
      <c r="G734" s="1"/>
    </row>
    <row r="735" spans="1:7" x14ac:dyDescent="0.25">
      <c r="A735" s="1"/>
      <c r="B735" s="1"/>
      <c r="C735" s="1"/>
      <c r="D735" s="1"/>
      <c r="E735" s="1"/>
      <c r="G735" s="1"/>
    </row>
    <row r="736" spans="1:7" ht="53.25" customHeight="1" x14ac:dyDescent="0.25">
      <c r="A736" s="1"/>
      <c r="B736" s="1"/>
      <c r="C736" s="1"/>
      <c r="D736" s="1"/>
      <c r="E736" s="1"/>
      <c r="F736" s="6"/>
      <c r="G736" s="1"/>
    </row>
    <row r="737" spans="1:7" x14ac:dyDescent="0.25">
      <c r="A737" s="1"/>
    </row>
    <row r="738" spans="1:7" ht="66" customHeight="1" x14ac:dyDescent="0.25">
      <c r="B738" s="1"/>
      <c r="C738" s="1"/>
      <c r="D738" s="1"/>
      <c r="E738" s="1"/>
      <c r="F738" s="6"/>
      <c r="G738" s="1"/>
    </row>
    <row r="739" spans="1:7" ht="51" customHeight="1" x14ac:dyDescent="0.25">
      <c r="A739" s="1"/>
      <c r="B739" s="1"/>
      <c r="C739" s="1"/>
      <c r="D739" s="1"/>
      <c r="E739" s="1"/>
      <c r="F739" s="6"/>
      <c r="G739" s="1"/>
    </row>
    <row r="740" spans="1:7" x14ac:dyDescent="0.25">
      <c r="A740" s="1"/>
    </row>
    <row r="741" spans="1:7" x14ac:dyDescent="0.25">
      <c r="B741" s="1"/>
      <c r="C741" s="1"/>
      <c r="D741" s="1"/>
      <c r="E741" s="1"/>
      <c r="F741" s="6"/>
      <c r="G741" s="1"/>
    </row>
    <row r="742" spans="1:7" x14ac:dyDescent="0.25">
      <c r="A742" s="1"/>
      <c r="B742" s="1"/>
      <c r="C742" s="1"/>
      <c r="D742" s="1"/>
      <c r="E742" s="1"/>
      <c r="F742" s="6"/>
      <c r="G742" s="1"/>
    </row>
    <row r="743" spans="1:7" x14ac:dyDescent="0.25">
      <c r="A743" s="1"/>
    </row>
    <row r="749" spans="1:7" x14ac:dyDescent="0.25">
      <c r="B749" s="1"/>
      <c r="C749" s="1"/>
      <c r="D749" s="1"/>
      <c r="E749" s="1"/>
      <c r="F749" s="6"/>
      <c r="G749" s="1"/>
    </row>
    <row r="750" spans="1:7" x14ac:dyDescent="0.25">
      <c r="A750" s="1"/>
    </row>
    <row r="751" spans="1:7" ht="115.5" customHeight="1" x14ac:dyDescent="0.25">
      <c r="B751" s="1"/>
      <c r="C751" s="1"/>
      <c r="D751" s="1"/>
      <c r="E751" s="1"/>
      <c r="G751" s="1"/>
    </row>
    <row r="752" spans="1:7" x14ac:dyDescent="0.25">
      <c r="A752" s="1"/>
      <c r="B752" s="1"/>
      <c r="C752" s="1"/>
      <c r="D752" s="1"/>
      <c r="E752" s="1"/>
      <c r="G752" s="1"/>
    </row>
    <row r="753" spans="1:7" ht="131.25" customHeight="1" x14ac:dyDescent="0.25">
      <c r="A753" s="1"/>
      <c r="B753" s="1"/>
      <c r="C753" s="1"/>
      <c r="D753" s="1"/>
      <c r="E753" s="1"/>
      <c r="G753" s="1"/>
    </row>
    <row r="754" spans="1:7" x14ac:dyDescent="0.25">
      <c r="A754" s="1"/>
      <c r="B754" s="1"/>
      <c r="C754" s="1"/>
      <c r="D754" s="1"/>
      <c r="E754" s="1"/>
      <c r="G754" s="1"/>
    </row>
    <row r="755" spans="1:7" ht="38.25" customHeight="1" x14ac:dyDescent="0.25">
      <c r="A755" s="1"/>
    </row>
    <row r="757" spans="1:7" ht="78" customHeight="1" x14ac:dyDescent="0.25"/>
    <row r="758" spans="1:7" ht="22.5" customHeight="1" x14ac:dyDescent="0.25">
      <c r="B758" s="1"/>
      <c r="C758" s="1"/>
      <c r="D758" s="1"/>
      <c r="E758" s="1"/>
      <c r="F758" s="6"/>
      <c r="G758" s="1"/>
    </row>
    <row r="759" spans="1:7" x14ac:dyDescent="0.25">
      <c r="A759" s="1"/>
      <c r="B759" s="1"/>
      <c r="C759" s="1"/>
      <c r="D759" s="1"/>
      <c r="E759" s="1"/>
      <c r="F759" s="6"/>
      <c r="G759" s="1"/>
    </row>
    <row r="760" spans="1:7" ht="24" customHeight="1" x14ac:dyDescent="0.25">
      <c r="A760" s="1"/>
      <c r="B760" s="1"/>
      <c r="C760" s="1"/>
      <c r="D760" s="1"/>
      <c r="E760" s="1"/>
      <c r="F760" s="6"/>
      <c r="G760" s="1"/>
    </row>
    <row r="761" spans="1:7" ht="66" customHeight="1" x14ac:dyDescent="0.25">
      <c r="A761" s="1"/>
      <c r="B761" s="1"/>
      <c r="C761" s="1"/>
      <c r="D761" s="1"/>
      <c r="E761" s="1"/>
      <c r="F761" s="6"/>
      <c r="G761" s="1"/>
    </row>
    <row r="762" spans="1:7" x14ac:dyDescent="0.25">
      <c r="A762" s="1"/>
    </row>
    <row r="765" spans="1:7" x14ac:dyDescent="0.25">
      <c r="B765" s="1"/>
      <c r="C765" s="1"/>
      <c r="D765" s="1"/>
      <c r="E765" s="1"/>
      <c r="F765" s="6"/>
      <c r="G765" s="1"/>
    </row>
    <row r="766" spans="1:7" x14ac:dyDescent="0.25">
      <c r="A766" s="1"/>
      <c r="B766" s="1"/>
      <c r="C766" s="1"/>
      <c r="D766" s="1"/>
      <c r="E766" s="1"/>
      <c r="F766" s="6"/>
      <c r="G766" s="1"/>
    </row>
    <row r="767" spans="1:7" x14ac:dyDescent="0.25">
      <c r="A767" s="1"/>
    </row>
    <row r="768" spans="1:7" ht="18" customHeight="1" x14ac:dyDescent="0.25"/>
    <row r="769" spans="1:7" x14ac:dyDescent="0.25">
      <c r="B769" s="1"/>
      <c r="C769" s="1"/>
      <c r="D769" s="1"/>
      <c r="E769" s="1"/>
      <c r="G769" s="1"/>
    </row>
    <row r="770" spans="1:7" x14ac:dyDescent="0.25">
      <c r="A770" s="1"/>
    </row>
    <row r="776" spans="1:7" x14ac:dyDescent="0.25">
      <c r="B776" s="1"/>
      <c r="C776" s="1"/>
      <c r="D776" s="1"/>
      <c r="E776" s="1"/>
      <c r="F776" s="6"/>
      <c r="G776" s="1"/>
    </row>
    <row r="777" spans="1:7" ht="22.5" customHeight="1" x14ac:dyDescent="0.25">
      <c r="A777" s="1"/>
    </row>
    <row r="778" spans="1:7" ht="48" customHeight="1" x14ac:dyDescent="0.25"/>
    <row r="779" spans="1:7" ht="21" customHeight="1" x14ac:dyDescent="0.25">
      <c r="B779" s="1"/>
      <c r="C779" s="1"/>
      <c r="D779" s="1"/>
      <c r="E779" s="1"/>
      <c r="G779" s="1"/>
    </row>
    <row r="780" spans="1:7" ht="51" customHeight="1" x14ac:dyDescent="0.25">
      <c r="A780" s="1"/>
    </row>
    <row r="783" spans="1:7" x14ac:dyDescent="0.25">
      <c r="B783" s="1"/>
      <c r="C783" s="1"/>
      <c r="D783" s="1"/>
      <c r="E783" s="1"/>
      <c r="G783" s="1"/>
    </row>
    <row r="784" spans="1:7" ht="28.5" customHeight="1" x14ac:dyDescent="0.25">
      <c r="A784" s="1"/>
    </row>
    <row r="785" spans="1:7" ht="23.25" customHeight="1" x14ac:dyDescent="0.25"/>
    <row r="786" spans="1:7" x14ac:dyDescent="0.25">
      <c r="B786" s="1"/>
      <c r="C786" s="1"/>
      <c r="D786" s="1"/>
      <c r="E786" s="1"/>
      <c r="F786" s="6"/>
      <c r="G786" s="1"/>
    </row>
    <row r="787" spans="1:7" x14ac:dyDescent="0.25">
      <c r="A787" s="1"/>
      <c r="B787" s="1"/>
      <c r="C787" s="1"/>
      <c r="D787" s="1"/>
      <c r="E787" s="1"/>
      <c r="G787" s="1"/>
    </row>
    <row r="788" spans="1:7" x14ac:dyDescent="0.25">
      <c r="A788" s="1"/>
    </row>
    <row r="790" spans="1:7" x14ac:dyDescent="0.25">
      <c r="B790" s="1"/>
      <c r="C790" s="1"/>
      <c r="D790" s="1"/>
      <c r="E790" s="1"/>
      <c r="F790" s="6"/>
      <c r="G790" s="1"/>
    </row>
    <row r="791" spans="1:7" x14ac:dyDescent="0.25">
      <c r="A791" s="1"/>
    </row>
    <row r="792" spans="1:7" x14ac:dyDescent="0.25">
      <c r="B792" s="1"/>
      <c r="C792" s="1"/>
      <c r="D792" s="1"/>
      <c r="E792" s="1"/>
      <c r="G792" s="1"/>
    </row>
    <row r="793" spans="1:7" x14ac:dyDescent="0.25">
      <c r="A793" s="1"/>
    </row>
    <row r="794" spans="1:7" x14ac:dyDescent="0.25">
      <c r="B794" s="1"/>
      <c r="C794" s="1"/>
      <c r="D794" s="1"/>
      <c r="E794" s="1"/>
      <c r="F794" s="6"/>
      <c r="G794" s="1"/>
    </row>
    <row r="795" spans="1:7" ht="27" customHeight="1" x14ac:dyDescent="0.25">
      <c r="A795" s="1"/>
    </row>
    <row r="797" spans="1:7" x14ac:dyDescent="0.25">
      <c r="B797" s="1"/>
      <c r="C797" s="1"/>
      <c r="D797" s="1"/>
      <c r="E797" s="1"/>
      <c r="G797" s="1"/>
    </row>
    <row r="798" spans="1:7" x14ac:dyDescent="0.25">
      <c r="A798" s="1"/>
    </row>
    <row r="799" spans="1:7" x14ac:dyDescent="0.25">
      <c r="B799" s="1"/>
      <c r="C799" s="1"/>
      <c r="D799" s="1"/>
      <c r="E799" s="1"/>
      <c r="F799" s="6"/>
      <c r="G799" s="1"/>
    </row>
    <row r="800" spans="1:7" x14ac:dyDescent="0.25">
      <c r="A800" s="1"/>
    </row>
    <row r="802" spans="1:7" x14ac:dyDescent="0.25">
      <c r="B802" s="1"/>
      <c r="C802" s="1"/>
      <c r="D802" s="1"/>
      <c r="E802" s="1"/>
      <c r="G802" s="1"/>
    </row>
    <row r="803" spans="1:7" x14ac:dyDescent="0.25">
      <c r="A803" s="1"/>
    </row>
    <row r="804" spans="1:7" x14ac:dyDescent="0.25">
      <c r="B804" s="1"/>
      <c r="C804" s="1"/>
      <c r="D804" s="1"/>
      <c r="E804" s="1"/>
      <c r="F804" s="6"/>
      <c r="G804" s="1"/>
    </row>
    <row r="805" spans="1:7" ht="53.25" customHeight="1" x14ac:dyDescent="0.25">
      <c r="A805" s="1"/>
      <c r="B805" s="1"/>
      <c r="C805" s="1"/>
      <c r="D805" s="1"/>
      <c r="E805" s="1"/>
      <c r="G805" s="1"/>
    </row>
    <row r="806" spans="1:7" x14ac:dyDescent="0.25">
      <c r="A806" s="1"/>
    </row>
    <row r="807" spans="1:7" x14ac:dyDescent="0.25">
      <c r="B807" s="1"/>
      <c r="C807" s="1"/>
      <c r="D807" s="1"/>
      <c r="E807" s="1"/>
      <c r="G807" s="1"/>
    </row>
    <row r="808" spans="1:7" x14ac:dyDescent="0.25">
      <c r="A808" s="1"/>
    </row>
    <row r="809" spans="1:7" ht="48" customHeight="1" x14ac:dyDescent="0.25">
      <c r="B809" s="1"/>
      <c r="C809" s="1"/>
      <c r="D809" s="1"/>
      <c r="E809" s="1"/>
      <c r="F809" s="6"/>
      <c r="G809" s="1"/>
    </row>
    <row r="810" spans="1:7" x14ac:dyDescent="0.25">
      <c r="A810" s="1"/>
      <c r="B810" s="1"/>
      <c r="C810" s="1"/>
      <c r="D810" s="1"/>
      <c r="E810" s="1"/>
      <c r="G810" s="1"/>
    </row>
    <row r="811" spans="1:7" x14ac:dyDescent="0.25">
      <c r="A811" s="1"/>
      <c r="B811" s="1"/>
      <c r="C811" s="1"/>
      <c r="D811" s="1"/>
      <c r="E811" s="1"/>
      <c r="G811" s="1"/>
    </row>
    <row r="812" spans="1:7" x14ac:dyDescent="0.25">
      <c r="A812" s="1"/>
      <c r="B812" s="1"/>
      <c r="C812" s="1"/>
      <c r="D812" s="1"/>
      <c r="E812" s="1"/>
      <c r="F812" s="6"/>
      <c r="G812" s="1"/>
    </row>
    <row r="813" spans="1:7" ht="19.5" customHeight="1" x14ac:dyDescent="0.25">
      <c r="A813" s="1"/>
    </row>
    <row r="814" spans="1:7" x14ac:dyDescent="0.25">
      <c r="B814" s="1"/>
      <c r="C814" s="1"/>
      <c r="D814" s="1"/>
      <c r="E814" s="1"/>
      <c r="F814" s="6"/>
      <c r="G814" s="1"/>
    </row>
    <row r="815" spans="1:7" x14ac:dyDescent="0.25">
      <c r="A815" s="1"/>
    </row>
    <row r="817" spans="1:7" x14ac:dyDescent="0.25">
      <c r="B817" s="1"/>
      <c r="C817" s="1"/>
      <c r="D817" s="1"/>
      <c r="E817" s="1"/>
      <c r="F817" s="6"/>
      <c r="G817" s="1"/>
    </row>
    <row r="818" spans="1:7" ht="50.25" customHeight="1" x14ac:dyDescent="0.25">
      <c r="A818" s="1"/>
      <c r="B818" s="1"/>
      <c r="C818" s="1"/>
      <c r="D818" s="1"/>
      <c r="E818" s="1"/>
      <c r="F818" s="6"/>
      <c r="G818" s="1"/>
    </row>
    <row r="819" spans="1:7" x14ac:dyDescent="0.25">
      <c r="A819" s="1"/>
      <c r="B819" s="1"/>
      <c r="C819" s="1"/>
      <c r="D819" s="1"/>
      <c r="E819" s="1"/>
      <c r="G819" s="1"/>
    </row>
    <row r="820" spans="1:7" x14ac:dyDescent="0.25">
      <c r="A820" s="1"/>
    </row>
    <row r="823" spans="1:7" ht="48.75" customHeight="1" x14ac:dyDescent="0.25">
      <c r="B823" s="1"/>
      <c r="C823" s="1"/>
      <c r="D823" s="1"/>
      <c r="E823" s="1"/>
      <c r="G823" s="1"/>
    </row>
    <row r="824" spans="1:7" x14ac:dyDescent="0.25">
      <c r="A824" s="1"/>
    </row>
    <row r="826" spans="1:7" x14ac:dyDescent="0.25">
      <c r="B826" s="1"/>
      <c r="C826" s="1"/>
      <c r="D826" s="1"/>
      <c r="E826" s="1"/>
      <c r="F826" s="6"/>
      <c r="G826" s="1"/>
    </row>
    <row r="827" spans="1:7" x14ac:dyDescent="0.25">
      <c r="A827" s="1"/>
    </row>
    <row r="828" spans="1:7" ht="54.75" customHeight="1" x14ac:dyDescent="0.25"/>
    <row r="830" spans="1:7" x14ac:dyDescent="0.25">
      <c r="B830" s="1"/>
      <c r="C830" s="1"/>
      <c r="D830" s="1"/>
      <c r="E830" s="1"/>
      <c r="F830" s="6"/>
      <c r="G830" s="1"/>
    </row>
    <row r="831" spans="1:7" ht="36.75" customHeight="1" x14ac:dyDescent="0.25">
      <c r="A831" s="1"/>
      <c r="B831" s="1"/>
      <c r="C831" s="1"/>
      <c r="D831" s="1"/>
      <c r="E831" s="1"/>
      <c r="G831" s="1"/>
    </row>
    <row r="832" spans="1:7" x14ac:dyDescent="0.25">
      <c r="A832" s="1"/>
    </row>
    <row r="833" spans="1:7" ht="49.5" customHeight="1" x14ac:dyDescent="0.25">
      <c r="B833" s="1"/>
      <c r="C833" s="1"/>
      <c r="D833" s="1"/>
      <c r="E833" s="1"/>
      <c r="G833" s="1"/>
    </row>
    <row r="834" spans="1:7" x14ac:dyDescent="0.25">
      <c r="A834" s="1"/>
      <c r="B834" s="1"/>
      <c r="C834" s="1"/>
      <c r="D834" s="1"/>
      <c r="E834" s="1"/>
      <c r="G834" s="1"/>
    </row>
    <row r="835" spans="1:7" x14ac:dyDescent="0.25">
      <c r="A835" s="1"/>
      <c r="B835" s="1"/>
      <c r="C835" s="1"/>
      <c r="D835" s="1"/>
      <c r="E835" s="1"/>
      <c r="G835" s="1"/>
    </row>
    <row r="836" spans="1:7" ht="32.25" customHeight="1" x14ac:dyDescent="0.25">
      <c r="A836" s="1"/>
      <c r="B836" s="1"/>
      <c r="C836" s="1"/>
      <c r="D836" s="1"/>
      <c r="E836" s="1"/>
      <c r="G836" s="1"/>
    </row>
    <row r="837" spans="1:7" ht="51" customHeight="1" x14ac:dyDescent="0.25">
      <c r="A837" s="1"/>
    </row>
    <row r="838" spans="1:7" x14ac:dyDescent="0.25">
      <c r="B838" s="1"/>
      <c r="C838" s="1"/>
      <c r="D838" s="1"/>
      <c r="E838" s="1"/>
      <c r="F838" s="6"/>
      <c r="G838" s="1"/>
    </row>
    <row r="839" spans="1:7" x14ac:dyDescent="0.25">
      <c r="A839" s="1"/>
    </row>
    <row r="840" spans="1:7" x14ac:dyDescent="0.25">
      <c r="B840" s="1"/>
      <c r="C840" s="1"/>
      <c r="D840" s="1"/>
      <c r="E840" s="1"/>
      <c r="F840" s="6"/>
      <c r="G840" s="1"/>
    </row>
    <row r="841" spans="1:7" x14ac:dyDescent="0.25">
      <c r="A841" s="1"/>
      <c r="B841" s="1"/>
      <c r="C841" s="1"/>
      <c r="D841" s="1"/>
      <c r="E841" s="1"/>
      <c r="F841" s="6"/>
      <c r="G841" s="1"/>
    </row>
    <row r="842" spans="1:7" x14ac:dyDescent="0.25">
      <c r="A842" s="1"/>
      <c r="B842" s="1"/>
      <c r="C842" s="1"/>
      <c r="D842" s="1"/>
      <c r="E842" s="1"/>
      <c r="F842" s="6"/>
      <c r="G842" s="1"/>
    </row>
    <row r="843" spans="1:7" x14ac:dyDescent="0.25">
      <c r="A843" s="1"/>
      <c r="B843" s="1"/>
      <c r="C843" s="1"/>
      <c r="D843" s="1"/>
      <c r="E843" s="1"/>
      <c r="F843" s="6"/>
      <c r="G843" s="1"/>
    </row>
    <row r="844" spans="1:7" x14ac:dyDescent="0.25">
      <c r="A844" s="1"/>
    </row>
    <row r="845" spans="1:7" ht="50.25" customHeight="1" x14ac:dyDescent="0.25">
      <c r="B845" s="1"/>
      <c r="C845" s="1"/>
      <c r="D845" s="1"/>
      <c r="E845" s="1"/>
      <c r="F845" s="6"/>
      <c r="G845" s="1"/>
    </row>
    <row r="846" spans="1:7" x14ac:dyDescent="0.25">
      <c r="A846" s="1"/>
    </row>
    <row r="847" spans="1:7" x14ac:dyDescent="0.25">
      <c r="B847" s="1"/>
      <c r="C847" s="1"/>
      <c r="D847" s="1"/>
      <c r="E847" s="1"/>
      <c r="F847" s="6"/>
      <c r="G847" s="1"/>
    </row>
    <row r="848" spans="1:7" x14ac:dyDescent="0.25">
      <c r="A848" s="1"/>
      <c r="B848" s="1"/>
      <c r="C848" s="1"/>
      <c r="D848" s="1"/>
      <c r="E848" s="1"/>
      <c r="F848" s="6"/>
      <c r="G848" s="1"/>
    </row>
    <row r="849" spans="1:7" ht="36" customHeight="1" x14ac:dyDescent="0.25">
      <c r="A849" s="1"/>
      <c r="B849" s="1"/>
      <c r="C849" s="1"/>
      <c r="D849" s="1"/>
      <c r="E849" s="1"/>
      <c r="G849" s="1"/>
    </row>
    <row r="850" spans="1:7" x14ac:dyDescent="0.25">
      <c r="A850" s="1"/>
      <c r="B850" s="1"/>
      <c r="C850" s="1"/>
      <c r="D850" s="1"/>
      <c r="E850" s="1"/>
      <c r="F850" s="6"/>
      <c r="G850" s="1"/>
    </row>
    <row r="851" spans="1:7" x14ac:dyDescent="0.25">
      <c r="A851" s="1"/>
      <c r="B851" s="1"/>
      <c r="C851" s="1"/>
      <c r="D851" s="1"/>
      <c r="E851" s="1"/>
      <c r="G851" s="1"/>
    </row>
    <row r="852" spans="1:7" x14ac:dyDescent="0.25">
      <c r="A852" s="1"/>
    </row>
    <row r="854" spans="1:7" x14ac:dyDescent="0.25">
      <c r="B854" s="1"/>
      <c r="C854" s="1"/>
      <c r="D854" s="1"/>
      <c r="E854" s="1"/>
      <c r="G854" s="1"/>
    </row>
    <row r="855" spans="1:7" x14ac:dyDescent="0.25">
      <c r="A855" s="1"/>
      <c r="B855" s="1"/>
      <c r="C855" s="1"/>
      <c r="D855" s="1"/>
      <c r="E855" s="1"/>
      <c r="G855" s="1"/>
    </row>
    <row r="856" spans="1:7" x14ac:dyDescent="0.25">
      <c r="A856" s="1"/>
      <c r="B856" s="1"/>
      <c r="C856" s="1"/>
      <c r="D856" s="1"/>
      <c r="E856" s="1"/>
      <c r="F856" s="6"/>
      <c r="G856" s="1"/>
    </row>
    <row r="857" spans="1:7" ht="24" customHeight="1" x14ac:dyDescent="0.25">
      <c r="A857" s="1"/>
      <c r="B857" s="1"/>
      <c r="C857" s="1"/>
      <c r="D857" s="1"/>
      <c r="E857" s="1"/>
      <c r="G857" s="1"/>
    </row>
    <row r="858" spans="1:7" x14ac:dyDescent="0.25">
      <c r="A858" s="1"/>
      <c r="B858" s="1"/>
      <c r="C858" s="1"/>
      <c r="D858" s="1"/>
      <c r="E858" s="1"/>
      <c r="F858" s="6"/>
      <c r="G858" s="1"/>
    </row>
    <row r="859" spans="1:7" ht="113.25" customHeight="1" x14ac:dyDescent="0.25">
      <c r="A859" s="1"/>
      <c r="B859" s="1"/>
      <c r="C859" s="1"/>
      <c r="D859" s="1"/>
      <c r="E859" s="1"/>
      <c r="G859" s="1"/>
    </row>
    <row r="860" spans="1:7" ht="27.75" customHeight="1" x14ac:dyDescent="0.25">
      <c r="A860" s="1"/>
    </row>
    <row r="861" spans="1:7" ht="51.75" customHeight="1" x14ac:dyDescent="0.25">
      <c r="B861" s="1"/>
      <c r="C861" s="1"/>
      <c r="D861" s="1"/>
      <c r="E861" s="1"/>
      <c r="F861" s="6"/>
      <c r="G861" s="1"/>
    </row>
    <row r="862" spans="1:7" ht="47.25" customHeight="1" x14ac:dyDescent="0.25">
      <c r="A862" s="1"/>
      <c r="B862" s="1"/>
      <c r="C862" s="1"/>
      <c r="D862" s="1"/>
      <c r="E862" s="1"/>
      <c r="F862" s="6"/>
      <c r="G862" s="1"/>
    </row>
    <row r="863" spans="1:7" x14ac:dyDescent="0.25">
      <c r="A863" s="1"/>
      <c r="B863" s="1"/>
      <c r="C863" s="1"/>
      <c r="D863" s="1"/>
      <c r="E863" s="1"/>
      <c r="F863" s="6"/>
      <c r="G863" s="1"/>
    </row>
    <row r="864" spans="1:7" ht="37.5" customHeight="1" x14ac:dyDescent="0.25">
      <c r="A864" s="1"/>
      <c r="B864" s="1"/>
      <c r="C864" s="1"/>
      <c r="D864" s="1"/>
      <c r="E864" s="1"/>
      <c r="F864" s="6"/>
      <c r="G864" s="1"/>
    </row>
    <row r="865" spans="1:7" x14ac:dyDescent="0.25">
      <c r="A865" s="1"/>
      <c r="B865" s="1"/>
      <c r="C865" s="1"/>
      <c r="D865" s="1"/>
      <c r="E865" s="1"/>
      <c r="F865" s="6"/>
      <c r="G865" s="1"/>
    </row>
    <row r="866" spans="1:7" ht="50.25" customHeight="1" x14ac:dyDescent="0.25">
      <c r="A866" s="1"/>
      <c r="B866" s="1"/>
      <c r="C866" s="1"/>
      <c r="D866" s="1"/>
      <c r="E866" s="1"/>
      <c r="F866" s="6"/>
      <c r="G866" s="1"/>
    </row>
    <row r="867" spans="1:7" ht="48" customHeight="1" x14ac:dyDescent="0.25">
      <c r="A867" s="1"/>
    </row>
    <row r="868" spans="1:7" x14ac:dyDescent="0.25">
      <c r="B868" s="1"/>
      <c r="C868" s="1"/>
      <c r="D868" s="1"/>
      <c r="E868" s="1"/>
      <c r="F868" s="6"/>
      <c r="G868" s="1"/>
    </row>
    <row r="869" spans="1:7" ht="34.5" customHeight="1" x14ac:dyDescent="0.25">
      <c r="A869" s="1"/>
    </row>
    <row r="870" spans="1:7" x14ac:dyDescent="0.25">
      <c r="B870" s="1"/>
      <c r="C870" s="1"/>
      <c r="D870" s="1"/>
      <c r="E870" s="1"/>
      <c r="F870" s="6"/>
      <c r="G870" s="1"/>
    </row>
    <row r="871" spans="1:7" x14ac:dyDescent="0.25">
      <c r="A871" s="1"/>
      <c r="B871" s="1"/>
      <c r="C871" s="1"/>
      <c r="D871" s="1"/>
      <c r="E871" s="1"/>
      <c r="F871" s="6"/>
      <c r="G871" s="1"/>
    </row>
    <row r="872" spans="1:7" x14ac:dyDescent="0.25">
      <c r="A872" s="1"/>
      <c r="B872" s="1"/>
      <c r="C872" s="1"/>
      <c r="D872" s="1"/>
      <c r="E872" s="1"/>
      <c r="G872" s="1"/>
    </row>
    <row r="873" spans="1:7" x14ac:dyDescent="0.25">
      <c r="A873" s="1"/>
      <c r="B873" s="1"/>
      <c r="C873" s="1"/>
      <c r="D873" s="1"/>
      <c r="E873" s="1"/>
      <c r="F873" s="6"/>
      <c r="G873" s="1"/>
    </row>
    <row r="874" spans="1:7" x14ac:dyDescent="0.25">
      <c r="A874" s="1"/>
    </row>
    <row r="875" spans="1:7" ht="53.25" customHeight="1" x14ac:dyDescent="0.25"/>
    <row r="876" spans="1:7" x14ac:dyDescent="0.25">
      <c r="B876" s="1"/>
      <c r="C876" s="1"/>
      <c r="D876" s="1"/>
      <c r="E876" s="1"/>
      <c r="G876" s="1"/>
    </row>
    <row r="877" spans="1:7" ht="36.75" customHeight="1" x14ac:dyDescent="0.25">
      <c r="A877" s="1"/>
    </row>
    <row r="879" spans="1:7" x14ac:dyDescent="0.25">
      <c r="B879" s="1"/>
      <c r="C879" s="1"/>
      <c r="D879" s="1"/>
      <c r="E879" s="1"/>
      <c r="F879" s="6"/>
      <c r="G879" s="1"/>
    </row>
    <row r="880" spans="1:7" ht="53.25" customHeight="1" x14ac:dyDescent="0.25">
      <c r="A880" s="1"/>
    </row>
    <row r="881" spans="1:7" ht="38.25" customHeight="1" x14ac:dyDescent="0.25"/>
    <row r="882" spans="1:7" ht="112.5" customHeight="1" x14ac:dyDescent="0.25"/>
    <row r="883" spans="1:7" ht="24" customHeight="1" x14ac:dyDescent="0.25">
      <c r="B883" s="1"/>
      <c r="C883" s="1"/>
      <c r="D883" s="1"/>
      <c r="E883" s="1"/>
      <c r="F883" s="6"/>
      <c r="G883" s="1"/>
    </row>
    <row r="884" spans="1:7" ht="52.5" customHeight="1" x14ac:dyDescent="0.25">
      <c r="A884" s="1"/>
      <c r="B884" s="1"/>
      <c r="C884" s="1"/>
      <c r="D884" s="1"/>
      <c r="E884" s="1"/>
      <c r="G884" s="1"/>
    </row>
    <row r="885" spans="1:7" ht="51" customHeight="1" x14ac:dyDescent="0.25">
      <c r="A885" s="1"/>
    </row>
    <row r="887" spans="1:7" ht="33" customHeight="1" x14ac:dyDescent="0.25"/>
    <row r="889" spans="1:7" ht="47.25" customHeight="1" x14ac:dyDescent="0.25"/>
    <row r="890" spans="1:7" ht="54.75" customHeight="1" x14ac:dyDescent="0.25">
      <c r="B890" s="1"/>
      <c r="C890" s="1"/>
      <c r="D890" s="1"/>
      <c r="E890" s="1"/>
      <c r="F890" s="6"/>
      <c r="G890" s="1"/>
    </row>
    <row r="891" spans="1:7" x14ac:dyDescent="0.25">
      <c r="A891" s="1"/>
      <c r="B891" s="1"/>
      <c r="C891" s="1"/>
      <c r="D891" s="1"/>
      <c r="E891" s="1"/>
      <c r="F891" s="6"/>
      <c r="G891" s="1"/>
    </row>
    <row r="892" spans="1:7" ht="42.75" customHeight="1" x14ac:dyDescent="0.25">
      <c r="A892" s="1"/>
    </row>
    <row r="893" spans="1:7" x14ac:dyDescent="0.25">
      <c r="B893" s="1"/>
      <c r="C893" s="1"/>
      <c r="D893" s="1"/>
      <c r="E893" s="1"/>
      <c r="G893" s="1"/>
    </row>
    <row r="894" spans="1:7" x14ac:dyDescent="0.25">
      <c r="A894" s="1"/>
    </row>
    <row r="895" spans="1:7" x14ac:dyDescent="0.25">
      <c r="B895" s="1"/>
      <c r="C895" s="1"/>
      <c r="D895" s="1"/>
      <c r="E895" s="1"/>
      <c r="G895" s="1"/>
    </row>
    <row r="896" spans="1:7" x14ac:dyDescent="0.25">
      <c r="A896" s="1"/>
      <c r="B896" s="1"/>
      <c r="C896" s="1"/>
      <c r="D896" s="1"/>
      <c r="E896" s="1"/>
      <c r="G896" s="1"/>
    </row>
    <row r="897" spans="1:7" x14ac:dyDescent="0.25">
      <c r="A897" s="1"/>
    </row>
    <row r="898" spans="1:7" ht="50.25" customHeight="1" x14ac:dyDescent="0.25">
      <c r="B898" s="1"/>
      <c r="C898" s="1"/>
      <c r="D898" s="1"/>
      <c r="E898" s="1"/>
      <c r="F898" s="6"/>
      <c r="G898" s="1"/>
    </row>
    <row r="899" spans="1:7" x14ac:dyDescent="0.25">
      <c r="A899" s="1"/>
    </row>
    <row r="900" spans="1:7" x14ac:dyDescent="0.25">
      <c r="B900" s="1"/>
      <c r="C900" s="1"/>
      <c r="D900" s="1"/>
      <c r="E900" s="1"/>
      <c r="F900" s="6"/>
      <c r="G900" s="1"/>
    </row>
    <row r="901" spans="1:7" x14ac:dyDescent="0.25">
      <c r="A901" s="1"/>
    </row>
    <row r="902" spans="1:7" ht="52.5" customHeight="1" x14ac:dyDescent="0.25">
      <c r="B902" s="1"/>
      <c r="C902" s="1"/>
      <c r="D902" s="1"/>
      <c r="E902" s="1"/>
      <c r="F902" s="6"/>
      <c r="G902" s="1"/>
    </row>
    <row r="903" spans="1:7" x14ac:dyDescent="0.25">
      <c r="A903" s="1"/>
      <c r="B903" s="1"/>
      <c r="C903" s="1"/>
      <c r="D903" s="1"/>
      <c r="E903" s="1"/>
      <c r="F903" s="6"/>
      <c r="G903" s="1"/>
    </row>
    <row r="904" spans="1:7" x14ac:dyDescent="0.25">
      <c r="A904" s="1"/>
    </row>
    <row r="906" spans="1:7" x14ac:dyDescent="0.25">
      <c r="B906" s="1"/>
      <c r="C906" s="1"/>
      <c r="D906" s="1"/>
      <c r="E906" s="1"/>
      <c r="G906" s="1"/>
    </row>
    <row r="907" spans="1:7" x14ac:dyDescent="0.25">
      <c r="A907" s="1"/>
    </row>
    <row r="909" spans="1:7" ht="79.5" customHeight="1" x14ac:dyDescent="0.25">
      <c r="B909" s="1"/>
      <c r="C909" s="1"/>
      <c r="D909" s="1"/>
      <c r="E909" s="1"/>
      <c r="F909" s="6"/>
      <c r="G909" s="1"/>
    </row>
    <row r="910" spans="1:7" ht="27.75" customHeight="1" x14ac:dyDescent="0.25">
      <c r="A910" s="1"/>
    </row>
    <row r="912" spans="1:7" x14ac:dyDescent="0.25">
      <c r="B912" s="1"/>
      <c r="C912" s="1"/>
      <c r="D912" s="1"/>
      <c r="E912" s="1"/>
      <c r="G912" s="1"/>
    </row>
    <row r="913" spans="1:7" x14ac:dyDescent="0.25">
      <c r="A913" s="1"/>
      <c r="B913" s="1"/>
      <c r="C913" s="1"/>
      <c r="D913" s="1"/>
      <c r="E913" s="1"/>
      <c r="F913" s="6"/>
      <c r="G913" s="1"/>
    </row>
    <row r="914" spans="1:7" x14ac:dyDescent="0.25">
      <c r="A914" s="1"/>
    </row>
    <row r="915" spans="1:7" x14ac:dyDescent="0.25">
      <c r="B915" s="1"/>
      <c r="C915" s="1"/>
      <c r="D915" s="1"/>
      <c r="E915" s="1"/>
      <c r="G915" s="1"/>
    </row>
    <row r="916" spans="1:7" x14ac:dyDescent="0.25">
      <c r="A916" s="1"/>
    </row>
    <row r="917" spans="1:7" ht="53.25" customHeight="1" x14ac:dyDescent="0.25">
      <c r="B917" s="1"/>
      <c r="C917" s="1"/>
      <c r="D917" s="1"/>
      <c r="E917" s="1"/>
      <c r="G917" s="1"/>
    </row>
    <row r="918" spans="1:7" x14ac:dyDescent="0.25">
      <c r="A918" s="1"/>
    </row>
    <row r="919" spans="1:7" ht="42.75" customHeight="1" x14ac:dyDescent="0.25">
      <c r="B919" s="1"/>
      <c r="C919" s="1"/>
      <c r="D919" s="1"/>
      <c r="E919" s="1"/>
      <c r="F919" s="6"/>
      <c r="G919" s="1"/>
    </row>
    <row r="920" spans="1:7" x14ac:dyDescent="0.25">
      <c r="A920" s="1"/>
      <c r="B920" s="1"/>
      <c r="C920" s="1"/>
      <c r="D920" s="1"/>
      <c r="E920" s="1"/>
      <c r="F920" s="6"/>
      <c r="G920" s="1"/>
    </row>
    <row r="921" spans="1:7" ht="113.25" customHeight="1" x14ac:dyDescent="0.25">
      <c r="A921" s="1"/>
    </row>
    <row r="922" spans="1:7" ht="18.75" customHeight="1" x14ac:dyDescent="0.25">
      <c r="B922" s="1"/>
      <c r="C922" s="1"/>
      <c r="D922" s="1"/>
      <c r="E922" s="1"/>
      <c r="F922" s="6"/>
      <c r="G922" s="1"/>
    </row>
    <row r="923" spans="1:7" x14ac:dyDescent="0.25">
      <c r="A923" s="1"/>
      <c r="B923" s="1"/>
      <c r="C923" s="1"/>
      <c r="D923" s="1"/>
      <c r="E923" s="1"/>
      <c r="G923" s="1"/>
    </row>
    <row r="924" spans="1:7" x14ac:dyDescent="0.25">
      <c r="A924" s="1"/>
      <c r="B924" s="1"/>
      <c r="C924" s="1"/>
      <c r="D924" s="1"/>
      <c r="E924" s="1"/>
      <c r="F924" s="6"/>
      <c r="G924" s="1"/>
    </row>
    <row r="925" spans="1:7" x14ac:dyDescent="0.25">
      <c r="A925" s="1"/>
      <c r="B925" s="1"/>
      <c r="C925" s="1"/>
      <c r="D925" s="1"/>
      <c r="E925" s="1"/>
      <c r="G925" s="1"/>
    </row>
    <row r="926" spans="1:7" x14ac:dyDescent="0.25">
      <c r="A926" s="1"/>
      <c r="B926" s="1"/>
      <c r="C926" s="1"/>
      <c r="D926" s="1"/>
      <c r="E926" s="1"/>
      <c r="F926" s="6"/>
      <c r="G926" s="1"/>
    </row>
    <row r="927" spans="1:7" x14ac:dyDescent="0.25">
      <c r="A927" s="1"/>
      <c r="B927" s="1"/>
      <c r="C927" s="1"/>
      <c r="D927" s="1"/>
      <c r="E927" s="1"/>
      <c r="F927" s="6"/>
      <c r="G927" s="1"/>
    </row>
    <row r="928" spans="1:7" ht="53.25" customHeight="1" x14ac:dyDescent="0.25">
      <c r="A928" s="1"/>
    </row>
    <row r="929" spans="1:7" x14ac:dyDescent="0.25">
      <c r="B929" s="1"/>
      <c r="C929" s="1"/>
      <c r="D929" s="1"/>
      <c r="E929" s="1"/>
      <c r="F929" s="6"/>
      <c r="G929" s="1"/>
    </row>
    <row r="930" spans="1:7" x14ac:dyDescent="0.25">
      <c r="A930" s="1"/>
      <c r="B930" s="1"/>
      <c r="C930" s="1"/>
      <c r="D930" s="1"/>
      <c r="E930" s="1"/>
      <c r="F930" s="6"/>
      <c r="G930" s="1"/>
    </row>
    <row r="931" spans="1:7" x14ac:dyDescent="0.25">
      <c r="A931" s="1"/>
      <c r="B931" s="1"/>
      <c r="C931" s="1"/>
      <c r="D931" s="1"/>
      <c r="E931" s="1"/>
      <c r="F931" s="6"/>
      <c r="G931" s="1"/>
    </row>
    <row r="932" spans="1:7" ht="51" customHeight="1" x14ac:dyDescent="0.25">
      <c r="A932" s="1"/>
      <c r="B932" s="1"/>
      <c r="C932" s="1"/>
      <c r="D932" s="1"/>
      <c r="E932" s="1"/>
      <c r="F932" s="6"/>
      <c r="G932" s="1"/>
    </row>
    <row r="933" spans="1:7" x14ac:dyDescent="0.25">
      <c r="A933" s="1"/>
      <c r="B933" s="1"/>
      <c r="C933" s="1"/>
      <c r="D933" s="1"/>
      <c r="E933" s="1"/>
      <c r="G933" s="1"/>
    </row>
    <row r="934" spans="1:7" x14ac:dyDescent="0.25">
      <c r="A934" s="1"/>
    </row>
    <row r="935" spans="1:7" x14ac:dyDescent="0.25">
      <c r="B935" s="1"/>
      <c r="C935" s="1"/>
      <c r="D935" s="1"/>
      <c r="E935" s="1"/>
      <c r="G935" s="1"/>
    </row>
    <row r="936" spans="1:7" x14ac:dyDescent="0.25">
      <c r="A936" s="1"/>
    </row>
    <row r="937" spans="1:7" x14ac:dyDescent="0.25">
      <c r="B937" s="1"/>
      <c r="C937" s="1"/>
      <c r="D937" s="1"/>
      <c r="E937" s="1"/>
      <c r="F937" s="6"/>
      <c r="G937" s="1"/>
    </row>
    <row r="938" spans="1:7" ht="27" customHeight="1" x14ac:dyDescent="0.25">
      <c r="A938" s="1"/>
    </row>
    <row r="939" spans="1:7" ht="17.25" customHeight="1" x14ac:dyDescent="0.25">
      <c r="B939" s="1"/>
      <c r="C939" s="1"/>
      <c r="D939" s="1"/>
      <c r="E939" s="1"/>
      <c r="G939" s="1"/>
    </row>
    <row r="940" spans="1:7" x14ac:dyDescent="0.25">
      <c r="A940" s="1"/>
      <c r="B940" s="1"/>
      <c r="C940" s="1"/>
      <c r="D940" s="1"/>
      <c r="E940" s="1"/>
      <c r="F940" s="6"/>
      <c r="G940" s="1"/>
    </row>
    <row r="941" spans="1:7" ht="38.25" customHeight="1" x14ac:dyDescent="0.25">
      <c r="A941" s="1"/>
    </row>
    <row r="942" spans="1:7" x14ac:dyDescent="0.25">
      <c r="B942" s="1"/>
      <c r="C942" s="1"/>
      <c r="D942" s="1"/>
      <c r="E942" s="1"/>
      <c r="F942" s="6"/>
      <c r="G942" s="1"/>
    </row>
    <row r="943" spans="1:7" ht="20.25" customHeight="1" x14ac:dyDescent="0.25">
      <c r="A943" s="1"/>
      <c r="B943" s="1"/>
      <c r="C943" s="1"/>
      <c r="D943" s="1"/>
      <c r="E943" s="1"/>
      <c r="G943" s="1"/>
    </row>
    <row r="944" spans="1:7" x14ac:dyDescent="0.25">
      <c r="A944" s="1"/>
    </row>
    <row r="945" spans="1:7" ht="127.5" customHeight="1" x14ac:dyDescent="0.25"/>
    <row r="946" spans="1:7" ht="42" customHeight="1" x14ac:dyDescent="0.25">
      <c r="B946" s="1"/>
      <c r="C946" s="1"/>
      <c r="D946" s="1"/>
      <c r="E946" s="1"/>
      <c r="F946" s="6"/>
      <c r="G946" s="1"/>
    </row>
    <row r="947" spans="1:7" x14ac:dyDescent="0.25">
      <c r="A947" s="1"/>
    </row>
    <row r="948" spans="1:7" ht="42" customHeight="1" x14ac:dyDescent="0.25"/>
    <row r="949" spans="1:7" ht="129.75" customHeight="1" x14ac:dyDescent="0.25">
      <c r="B949" s="1"/>
      <c r="C949" s="1"/>
      <c r="D949" s="1"/>
      <c r="E949" s="1"/>
      <c r="G949" s="1"/>
    </row>
    <row r="950" spans="1:7" ht="27" customHeight="1" x14ac:dyDescent="0.25">
      <c r="A950" s="1"/>
      <c r="B950" s="1"/>
      <c r="C950" s="1"/>
      <c r="D950" s="1"/>
      <c r="E950" s="1"/>
      <c r="F950" s="6"/>
      <c r="G950" s="1"/>
    </row>
    <row r="951" spans="1:7" ht="44.25" customHeight="1" x14ac:dyDescent="0.25">
      <c r="A951" s="1"/>
      <c r="B951" s="1"/>
      <c r="C951" s="1"/>
      <c r="D951" s="1"/>
      <c r="E951" s="1"/>
      <c r="G951" s="1"/>
    </row>
    <row r="952" spans="1:7" x14ac:dyDescent="0.25">
      <c r="A952" s="1"/>
    </row>
    <row r="956" spans="1:7" ht="33" customHeight="1" x14ac:dyDescent="0.25">
      <c r="B956" s="1"/>
      <c r="C956" s="1"/>
      <c r="D956" s="1"/>
      <c r="E956" s="1"/>
      <c r="F956" s="6"/>
      <c r="G956" s="1"/>
    </row>
    <row r="957" spans="1:7" x14ac:dyDescent="0.25">
      <c r="A957" s="1"/>
      <c r="B957" s="1"/>
      <c r="C957" s="1"/>
      <c r="D957" s="1"/>
      <c r="E957" s="1"/>
      <c r="F957" s="6"/>
      <c r="G957" s="1"/>
    </row>
    <row r="958" spans="1:7" x14ac:dyDescent="0.25">
      <c r="A958" s="1"/>
      <c r="B958" s="1"/>
      <c r="C958" s="1"/>
      <c r="D958" s="1"/>
      <c r="E958" s="1"/>
      <c r="F958" s="6"/>
      <c r="G958" s="1"/>
    </row>
    <row r="959" spans="1:7" ht="22.5" customHeight="1" x14ac:dyDescent="0.25">
      <c r="A959" s="1"/>
      <c r="B959" s="1"/>
      <c r="C959" s="1"/>
      <c r="D959" s="1"/>
      <c r="E959" s="1"/>
      <c r="G959" s="1"/>
    </row>
    <row r="960" spans="1:7" x14ac:dyDescent="0.25">
      <c r="A960" s="1"/>
      <c r="B960" s="1"/>
      <c r="C960" s="1"/>
      <c r="D960" s="1"/>
      <c r="E960" s="1"/>
      <c r="G960" s="1"/>
    </row>
    <row r="961" spans="1:7" ht="57" customHeight="1" x14ac:dyDescent="0.25">
      <c r="A961" s="1"/>
    </row>
    <row r="964" spans="1:7" x14ac:dyDescent="0.25">
      <c r="B964" s="1"/>
      <c r="C964" s="1"/>
      <c r="D964" s="1"/>
      <c r="E964" s="1"/>
      <c r="G964" s="1"/>
    </row>
    <row r="965" spans="1:7" ht="49.5" customHeight="1" x14ac:dyDescent="0.25">
      <c r="A965" s="1"/>
      <c r="B965" s="1"/>
      <c r="C965" s="1"/>
      <c r="D965" s="1"/>
      <c r="E965" s="1"/>
      <c r="F965" s="6"/>
      <c r="G965" s="1"/>
    </row>
    <row r="966" spans="1:7" x14ac:dyDescent="0.25">
      <c r="A966" s="1"/>
      <c r="B966" s="1"/>
      <c r="C966" s="1"/>
      <c r="D966" s="1"/>
      <c r="E966" s="1"/>
      <c r="F966" s="6"/>
      <c r="G966" s="1"/>
    </row>
    <row r="967" spans="1:7" x14ac:dyDescent="0.25">
      <c r="A967" s="1"/>
      <c r="B967" s="1"/>
      <c r="C967" s="1"/>
      <c r="D967" s="1"/>
      <c r="E967" s="1"/>
      <c r="F967" s="6"/>
      <c r="G967" s="1"/>
    </row>
    <row r="968" spans="1:7" x14ac:dyDescent="0.25">
      <c r="A968" s="1"/>
    </row>
    <row r="969" spans="1:7" ht="48.75" customHeight="1" x14ac:dyDescent="0.25"/>
    <row r="970" spans="1:7" x14ac:dyDescent="0.25">
      <c r="B970" s="1"/>
      <c r="C970" s="1"/>
      <c r="D970" s="1"/>
      <c r="E970" s="1"/>
      <c r="G970" s="1"/>
    </row>
    <row r="971" spans="1:7" x14ac:dyDescent="0.25">
      <c r="A971" s="1"/>
      <c r="B971" s="1"/>
      <c r="C971" s="1"/>
      <c r="D971" s="1"/>
      <c r="E971" s="1"/>
      <c r="F971" s="6"/>
      <c r="G971" s="1"/>
    </row>
    <row r="972" spans="1:7" x14ac:dyDescent="0.25">
      <c r="A972" s="1"/>
      <c r="B972" s="1"/>
      <c r="C972" s="1"/>
      <c r="D972" s="1"/>
      <c r="E972" s="1"/>
      <c r="F972" s="6"/>
      <c r="G972" s="1"/>
    </row>
    <row r="973" spans="1:7" x14ac:dyDescent="0.25">
      <c r="A973" s="1"/>
    </row>
    <row r="975" spans="1:7" ht="84" customHeight="1" x14ac:dyDescent="0.25"/>
    <row r="976" spans="1:7" ht="34.5" customHeight="1" x14ac:dyDescent="0.25"/>
    <row r="977" spans="1:7" ht="24.75" customHeight="1" x14ac:dyDescent="0.25">
      <c r="B977" s="1"/>
      <c r="C977" s="1"/>
      <c r="D977" s="1"/>
      <c r="E977" s="1"/>
      <c r="F977" s="6"/>
      <c r="G977" s="1"/>
    </row>
    <row r="978" spans="1:7" x14ac:dyDescent="0.25">
      <c r="A978" s="1"/>
    </row>
    <row r="979" spans="1:7" x14ac:dyDescent="0.25">
      <c r="B979" s="1"/>
      <c r="C979" s="1"/>
      <c r="D979" s="1"/>
      <c r="E979" s="1"/>
      <c r="G979" s="1"/>
    </row>
    <row r="980" spans="1:7" x14ac:dyDescent="0.25">
      <c r="A980" s="1"/>
    </row>
    <row r="983" spans="1:7" x14ac:dyDescent="0.25">
      <c r="B983" s="1"/>
      <c r="C983" s="1"/>
      <c r="D983" s="1"/>
      <c r="E983" s="1"/>
      <c r="G983" s="1"/>
    </row>
    <row r="984" spans="1:7" ht="36" customHeight="1" x14ac:dyDescent="0.25">
      <c r="A984" s="1"/>
    </row>
    <row r="985" spans="1:7" ht="111.75" customHeight="1" x14ac:dyDescent="0.25">
      <c r="B985" s="1"/>
      <c r="C985" s="1"/>
      <c r="D985" s="1"/>
      <c r="E985" s="1"/>
      <c r="G985" s="1"/>
    </row>
    <row r="986" spans="1:7" ht="27.75" customHeight="1" x14ac:dyDescent="0.25">
      <c r="A986" s="1"/>
      <c r="B986" s="1"/>
      <c r="C986" s="1"/>
      <c r="D986" s="1"/>
      <c r="E986" s="1"/>
      <c r="F986" s="6"/>
      <c r="G986" s="1"/>
    </row>
    <row r="987" spans="1:7" x14ac:dyDescent="0.25">
      <c r="A987" s="1"/>
    </row>
    <row r="990" spans="1:7" ht="111.75" customHeight="1" x14ac:dyDescent="0.25">
      <c r="B990" s="1"/>
      <c r="C990" s="1"/>
      <c r="D990" s="1"/>
      <c r="E990" s="1"/>
      <c r="F990" s="6"/>
      <c r="G990" s="1"/>
    </row>
    <row r="991" spans="1:7" ht="42.75" customHeight="1" x14ac:dyDescent="0.25">
      <c r="A991" s="1"/>
      <c r="B991" s="1"/>
      <c r="C991" s="1"/>
      <c r="D991" s="1"/>
      <c r="E991" s="1"/>
      <c r="G991" s="1"/>
    </row>
    <row r="992" spans="1:7" x14ac:dyDescent="0.25">
      <c r="A992" s="1"/>
      <c r="B992" s="1"/>
      <c r="C992" s="1"/>
      <c r="D992" s="1"/>
      <c r="E992" s="1"/>
      <c r="F992" s="6"/>
      <c r="G992" s="1"/>
    </row>
    <row r="993" spans="1:7" x14ac:dyDescent="0.25">
      <c r="A993" s="1"/>
      <c r="B993" s="1"/>
      <c r="C993" s="1"/>
      <c r="D993" s="1"/>
      <c r="E993" s="1"/>
      <c r="F993" s="6"/>
      <c r="G993" s="1"/>
    </row>
    <row r="994" spans="1:7" x14ac:dyDescent="0.25">
      <c r="A994" s="1"/>
    </row>
    <row r="996" spans="1:7" ht="51.75" customHeight="1" x14ac:dyDescent="0.25">
      <c r="B996" s="1"/>
      <c r="C996" s="1"/>
      <c r="D996" s="1"/>
      <c r="E996" s="1"/>
      <c r="G996" s="1"/>
    </row>
    <row r="997" spans="1:7" x14ac:dyDescent="0.25">
      <c r="A997" s="1"/>
      <c r="B997" s="1"/>
      <c r="C997" s="1"/>
      <c r="D997" s="1"/>
      <c r="E997" s="1"/>
      <c r="G997" s="1"/>
    </row>
    <row r="998" spans="1:7" x14ac:dyDescent="0.25">
      <c r="A998" s="1"/>
      <c r="B998" s="1"/>
      <c r="C998" s="1"/>
      <c r="D998" s="1"/>
      <c r="E998" s="1"/>
      <c r="F998" s="6"/>
      <c r="G998" s="1"/>
    </row>
    <row r="999" spans="1:7" x14ac:dyDescent="0.25">
      <c r="A999" s="1"/>
      <c r="B999" s="1"/>
      <c r="C999" s="1"/>
      <c r="D999" s="1"/>
      <c r="E999" s="1"/>
      <c r="F999" s="6"/>
      <c r="G999" s="1"/>
    </row>
    <row r="1000" spans="1:7" x14ac:dyDescent="0.25">
      <c r="A1000" s="1"/>
      <c r="B1000" s="1"/>
      <c r="C1000" s="1"/>
      <c r="D1000" s="1"/>
      <c r="E1000" s="1"/>
      <c r="G1000" s="1"/>
    </row>
    <row r="1001" spans="1:7" x14ac:dyDescent="0.25">
      <c r="A1001" s="1"/>
      <c r="B1001" s="1"/>
      <c r="C1001" s="1"/>
      <c r="D1001" s="1"/>
      <c r="E1001" s="1"/>
      <c r="G1001" s="1"/>
    </row>
    <row r="1002" spans="1:7" x14ac:dyDescent="0.25">
      <c r="A1002" s="1"/>
    </row>
    <row r="1003" spans="1:7" x14ac:dyDescent="0.25">
      <c r="B1003" s="1"/>
      <c r="C1003" s="1"/>
      <c r="D1003" s="1"/>
      <c r="E1003" s="1"/>
      <c r="F1003" s="6"/>
      <c r="G1003" s="1"/>
    </row>
    <row r="1004" spans="1:7" x14ac:dyDescent="0.25">
      <c r="A1004" s="1"/>
      <c r="B1004" s="1"/>
      <c r="C1004" s="1"/>
      <c r="D1004" s="1"/>
      <c r="E1004" s="1"/>
      <c r="F1004" s="6"/>
      <c r="G1004" s="1"/>
    </row>
    <row r="1005" spans="1:7" ht="50.25" customHeight="1" x14ac:dyDescent="0.25">
      <c r="A1005" s="1"/>
      <c r="B1005" s="1"/>
      <c r="C1005" s="1"/>
      <c r="D1005" s="1"/>
      <c r="E1005" s="1"/>
      <c r="G1005" s="1"/>
    </row>
    <row r="1006" spans="1:7" x14ac:dyDescent="0.25">
      <c r="A1006" s="1"/>
    </row>
    <row r="1007" spans="1:7" x14ac:dyDescent="0.25">
      <c r="B1007" s="1"/>
      <c r="C1007" s="1"/>
      <c r="D1007" s="1"/>
      <c r="E1007" s="1"/>
      <c r="F1007" s="6"/>
      <c r="G1007" s="1"/>
    </row>
    <row r="1008" spans="1:7" x14ac:dyDescent="0.25">
      <c r="A1008" s="1"/>
      <c r="B1008" s="1"/>
      <c r="C1008" s="1"/>
      <c r="D1008" s="1"/>
      <c r="E1008" s="1"/>
      <c r="F1008" s="6"/>
      <c r="G1008" s="1"/>
    </row>
    <row r="1009" spans="1:7" ht="51" customHeight="1" x14ac:dyDescent="0.25">
      <c r="A1009" s="1"/>
      <c r="B1009" s="1"/>
      <c r="C1009" s="1"/>
      <c r="D1009" s="1"/>
      <c r="E1009" s="1"/>
      <c r="G1009" s="1"/>
    </row>
    <row r="1010" spans="1:7" x14ac:dyDescent="0.25">
      <c r="A1010" s="1"/>
      <c r="B1010" s="1"/>
      <c r="C1010" s="1"/>
      <c r="D1010" s="1"/>
      <c r="E1010" s="1"/>
      <c r="F1010" s="6"/>
      <c r="G1010" s="1"/>
    </row>
    <row r="1011" spans="1:7" ht="41.25" customHeight="1" x14ac:dyDescent="0.25">
      <c r="A1011" s="1"/>
      <c r="B1011" s="1"/>
      <c r="C1011" s="1"/>
      <c r="D1011" s="1"/>
      <c r="E1011" s="1"/>
      <c r="F1011" s="6"/>
      <c r="G1011" s="1"/>
    </row>
    <row r="1012" spans="1:7" ht="23.25" customHeight="1" x14ac:dyDescent="0.25">
      <c r="A1012" s="1"/>
      <c r="B1012" s="1"/>
      <c r="C1012" s="1"/>
      <c r="D1012" s="1"/>
      <c r="E1012" s="1"/>
      <c r="F1012" s="6"/>
      <c r="G1012" s="1"/>
    </row>
    <row r="1013" spans="1:7" x14ac:dyDescent="0.25">
      <c r="A1013" s="1"/>
      <c r="B1013" s="1"/>
      <c r="C1013" s="1"/>
      <c r="D1013" s="1"/>
      <c r="E1013" s="1"/>
      <c r="G1013" s="1"/>
    </row>
    <row r="1014" spans="1:7" x14ac:dyDescent="0.25">
      <c r="A1014" s="1"/>
      <c r="B1014" s="1"/>
      <c r="C1014" s="1"/>
      <c r="D1014" s="1"/>
      <c r="E1014" s="1"/>
      <c r="F1014" s="6"/>
      <c r="G1014" s="1"/>
    </row>
    <row r="1015" spans="1:7" x14ac:dyDescent="0.25">
      <c r="A1015" s="1"/>
      <c r="B1015" s="1"/>
      <c r="C1015" s="1"/>
      <c r="D1015" s="1"/>
      <c r="E1015" s="1"/>
      <c r="F1015" s="6"/>
      <c r="G1015" s="1"/>
    </row>
    <row r="1016" spans="1:7" x14ac:dyDescent="0.25">
      <c r="A1016" s="1"/>
      <c r="B1016" s="1"/>
      <c r="C1016" s="1"/>
      <c r="D1016" s="1"/>
      <c r="E1016" s="1"/>
      <c r="F1016" s="6"/>
      <c r="G1016" s="1"/>
    </row>
    <row r="1017" spans="1:7" ht="50.25" customHeight="1" x14ac:dyDescent="0.25">
      <c r="A1017" s="1"/>
    </row>
    <row r="1018" spans="1:7" ht="22.5" customHeight="1" x14ac:dyDescent="0.25"/>
    <row r="1020" spans="1:7" x14ac:dyDescent="0.25">
      <c r="F1020" s="6"/>
    </row>
    <row r="1022" spans="1:7" ht="114" customHeight="1" x14ac:dyDescent="0.25">
      <c r="F1022" s="6"/>
    </row>
    <row r="1023" spans="1:7" ht="24.75" customHeight="1" x14ac:dyDescent="0.25">
      <c r="F1023" s="6"/>
    </row>
    <row r="1026" spans="1:7" ht="81.75" customHeight="1" x14ac:dyDescent="0.25"/>
    <row r="1027" spans="1:7" ht="22.5" customHeight="1" x14ac:dyDescent="0.25">
      <c r="A1027" s="1"/>
      <c r="B1027" s="1"/>
      <c r="C1027" s="1"/>
      <c r="D1027" s="1"/>
      <c r="E1027" s="1"/>
      <c r="F1027" s="1"/>
      <c r="G1027" s="1"/>
    </row>
    <row r="1029" spans="1:7" ht="28.5" customHeight="1" x14ac:dyDescent="0.25">
      <c r="A1029" s="1"/>
      <c r="B1029" s="1"/>
      <c r="C1029" s="1"/>
      <c r="D1029" s="1"/>
      <c r="E1029" s="1"/>
      <c r="F1029" s="1"/>
      <c r="G1029" s="1"/>
    </row>
    <row r="1030" spans="1:7" ht="130.5" customHeight="1" x14ac:dyDescent="0.25">
      <c r="A1030" s="1"/>
      <c r="B1030" s="1"/>
      <c r="C1030" s="1"/>
      <c r="D1030" s="1"/>
      <c r="E1030" s="1"/>
      <c r="F1030" s="1"/>
      <c r="G1030" s="1"/>
    </row>
    <row r="1031" spans="1:7" ht="24.75" customHeight="1" x14ac:dyDescent="0.25">
      <c r="A1031" s="1"/>
      <c r="B1031" s="1"/>
      <c r="C1031" s="1"/>
      <c r="D1031" s="1"/>
      <c r="E1031" s="1"/>
      <c r="F1031" s="1"/>
      <c r="G1031" s="1"/>
    </row>
    <row r="1033" spans="1:7" ht="24" customHeight="1" x14ac:dyDescent="0.25">
      <c r="A1033" s="1"/>
      <c r="B1033" s="1"/>
      <c r="C1033" s="1"/>
      <c r="D1033" s="1"/>
      <c r="E1033" s="1"/>
      <c r="F1033" s="1"/>
      <c r="G1033" s="1"/>
    </row>
    <row r="1034" spans="1:7" ht="80.25" customHeight="1" x14ac:dyDescent="0.25">
      <c r="A1034" s="1"/>
      <c r="B1034" s="1"/>
      <c r="C1034" s="1"/>
      <c r="D1034" s="1"/>
      <c r="E1034" s="1"/>
      <c r="F1034" s="1"/>
      <c r="G1034" s="1"/>
    </row>
    <row r="1035" spans="1:7" ht="21.75" customHeight="1" x14ac:dyDescent="0.25">
      <c r="A1035" s="1"/>
      <c r="B1035" s="1"/>
      <c r="C1035" s="1"/>
      <c r="D1035" s="1"/>
      <c r="E1035" s="1"/>
      <c r="F1035" s="1"/>
      <c r="G1035" s="1"/>
    </row>
    <row r="1039" spans="1:7" ht="45.75" customHeight="1" x14ac:dyDescent="0.25">
      <c r="A1039" s="1"/>
      <c r="B1039" s="1"/>
      <c r="C1039" s="1"/>
      <c r="D1039" s="1"/>
      <c r="E1039" s="1"/>
      <c r="F1039" s="1"/>
      <c r="G1039" s="1"/>
    </row>
    <row r="1041" spans="1:7" ht="51.75" customHeight="1" x14ac:dyDescent="0.25">
      <c r="A1041" s="1"/>
      <c r="B1041" s="1"/>
      <c r="C1041" s="1"/>
      <c r="D1041" s="1"/>
      <c r="E1041" s="1"/>
      <c r="F1041" s="1"/>
      <c r="G1041" s="1"/>
    </row>
    <row r="1042" spans="1:7" ht="51.75" customHeight="1" x14ac:dyDescent="0.25">
      <c r="A1042" s="1"/>
      <c r="B1042" s="1"/>
      <c r="C1042" s="1"/>
      <c r="D1042" s="1"/>
      <c r="E1042" s="1"/>
      <c r="F1042" s="1"/>
      <c r="G1042" s="1"/>
    </row>
    <row r="1045" spans="1:7" ht="47.25" customHeight="1" x14ac:dyDescent="0.25"/>
    <row r="1046" spans="1:7" ht="52.5" customHeight="1" x14ac:dyDescent="0.25"/>
    <row r="1051" spans="1:7" s="3" customFormat="1" x14ac:dyDescent="0.25">
      <c r="A1051" s="4"/>
      <c r="B1051" s="7"/>
      <c r="C1051" s="6"/>
      <c r="D1051" s="7"/>
      <c r="E1051" s="7"/>
      <c r="F1051" s="7"/>
      <c r="G1051" s="8"/>
    </row>
    <row r="1052" spans="1:7" s="3" customFormat="1" x14ac:dyDescent="0.25">
      <c r="A1052" s="4"/>
      <c r="B1052" s="7"/>
      <c r="C1052" s="6"/>
      <c r="D1052" s="7"/>
      <c r="E1052" s="7"/>
      <c r="F1052" s="7"/>
      <c r="G1052" s="8"/>
    </row>
    <row r="1053" spans="1:7" s="3" customFormat="1" x14ac:dyDescent="0.25">
      <c r="A1053" s="4"/>
      <c r="B1053" s="7"/>
      <c r="C1053" s="6"/>
      <c r="D1053" s="7"/>
      <c r="E1053" s="7"/>
      <c r="F1053" s="7"/>
      <c r="G1053" s="8"/>
    </row>
  </sheetData>
  <mergeCells count="6">
    <mergeCell ref="E632:G632"/>
    <mergeCell ref="A12:G12"/>
    <mergeCell ref="A14:A15"/>
    <mergeCell ref="B14:F14"/>
    <mergeCell ref="G14:G15"/>
    <mergeCell ref="B15:E15"/>
  </mergeCells>
  <pageMargins left="0.78740157480314965" right="0.78740157480314965" top="1.1811023622047245" bottom="0.39370078740157483" header="0.51181102362204722" footer="0.31496062992125984"/>
  <pageSetup paperSize="9" fitToHeight="6" orientation="landscape" r:id="rId1"/>
  <headerFooter differentFirst="1" alignWithMargins="0">
    <oddHeader>&amp;C&amp;"Times New Roman,обычный"&amp;P</oddHeader>
  </headerFooter>
  <rowBreaks count="49" manualBreakCount="49">
    <brk id="20" max="6" man="1"/>
    <brk id="25" max="6" man="1"/>
    <brk id="34" max="6" man="1"/>
    <brk id="44" max="6" man="1"/>
    <brk id="54" max="6" man="1"/>
    <brk id="62" max="6" man="1"/>
    <brk id="75" max="6" man="1"/>
    <brk id="85" max="6" man="1"/>
    <brk id="98" max="6" man="1"/>
    <brk id="107" max="6" man="1"/>
    <brk id="117" max="6" man="1"/>
    <brk id="128" max="6" man="1"/>
    <brk id="145" max="6" man="1"/>
    <brk id="162" max="6" man="1"/>
    <brk id="174" max="6" man="1"/>
    <brk id="186" max="6" man="1"/>
    <brk id="200" max="6" man="1"/>
    <brk id="216" max="6" man="1"/>
    <brk id="228" max="6" man="1"/>
    <brk id="241" max="6" man="1"/>
    <brk id="252" max="6" man="1"/>
    <brk id="262" max="6" man="1"/>
    <brk id="276" max="6" man="1"/>
    <brk id="290" max="6" man="1"/>
    <brk id="304" max="6" man="1"/>
    <brk id="320" max="6" man="1"/>
    <brk id="333" max="6" man="1"/>
    <brk id="342" max="6" man="1"/>
    <brk id="347" max="6" man="1"/>
    <brk id="359" max="6" man="1"/>
    <brk id="370" max="6" man="1"/>
    <brk id="384" max="6" man="1"/>
    <brk id="393" max="6" man="1"/>
    <brk id="405" max="6" man="1"/>
    <brk id="417" max="6" man="1"/>
    <brk id="431" max="6" man="1"/>
    <brk id="443" max="6" man="1"/>
    <brk id="456" max="6" man="1"/>
    <brk id="485" max="6" man="1"/>
    <brk id="496" max="6" man="1"/>
    <brk id="510" max="6" man="1"/>
    <brk id="530" max="6" man="1"/>
    <brk id="544" max="6" man="1"/>
    <brk id="558" max="6" man="1"/>
    <brk id="572" max="6" man="1"/>
    <brk id="587" max="6" man="1"/>
    <brk id="600" max="6" man="1"/>
    <brk id="614" max="6" man="1"/>
    <brk id="63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 новой классификации на проек</vt:lpstr>
      <vt:lpstr>'по новой классификации на проек'!Заголовки_для_печати</vt:lpstr>
      <vt:lpstr>'по новой классификации на проек'!Область_печати</vt:lpstr>
    </vt:vector>
  </TitlesOfParts>
  <Company>Финуправление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KarmryanAR</dc:creator>
  <cp:lastModifiedBy>Николаевская НП.</cp:lastModifiedBy>
  <cp:lastPrinted>2023-12-14T15:40:37Z</cp:lastPrinted>
  <dcterms:created xsi:type="dcterms:W3CDTF">2008-10-22T15:37:46Z</dcterms:created>
  <dcterms:modified xsi:type="dcterms:W3CDTF">2023-12-22T10:39:17Z</dcterms:modified>
</cp:coreProperties>
</file>