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795" windowWidth="23250" windowHeight="11670"/>
  </bookViews>
  <sheets>
    <sheet name="по новой классификации (3)" sheetId="7" r:id="rId1"/>
  </sheets>
  <definedNames>
    <definedName name="_xlnm._FilterDatabase" localSheetId="0" hidden="1">'по новой классификации (3)'!$A$11:$K$13</definedName>
    <definedName name="_xlnm.Print_Titles" localSheetId="0">'по новой классификации (3)'!$18:$18</definedName>
    <definedName name="_xlnm.Print_Area" localSheetId="0">'по новой классификации (3)'!$A$1:$K$994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41" i="7" l="1"/>
  <c r="K762" i="7"/>
  <c r="K764" i="7"/>
  <c r="K763" i="7"/>
  <c r="K753" i="7"/>
  <c r="K754" i="7"/>
  <c r="K177" i="7" l="1"/>
  <c r="K454" i="7" l="1"/>
  <c r="K452" i="7"/>
  <c r="K968" i="7" l="1"/>
  <c r="K965" i="7"/>
  <c r="K655" i="7"/>
  <c r="K666" i="7"/>
  <c r="K566" i="7"/>
  <c r="K551" i="7"/>
  <c r="K553" i="7"/>
  <c r="K444" i="7"/>
  <c r="K412" i="7"/>
  <c r="K988" i="7" l="1"/>
  <c r="K985" i="7"/>
  <c r="K982" i="7"/>
  <c r="K976" i="7"/>
  <c r="K974" i="7"/>
  <c r="K972" i="7"/>
  <c r="K969" i="7"/>
  <c r="K966" i="7"/>
  <c r="K963" i="7"/>
  <c r="K956" i="7"/>
  <c r="K955" i="7" s="1"/>
  <c r="K954" i="7" s="1"/>
  <c r="K951" i="7"/>
  <c r="K950" i="7" s="1"/>
  <c r="K949" i="7" s="1"/>
  <c r="K947" i="7"/>
  <c r="K946" i="7" s="1"/>
  <c r="K945" i="7" s="1"/>
  <c r="K939" i="7"/>
  <c r="K938" i="7" s="1"/>
  <c r="K937" i="7" s="1"/>
  <c r="K936" i="7" s="1"/>
  <c r="K935" i="7" s="1"/>
  <c r="K934" i="7" s="1"/>
  <c r="K932" i="7"/>
  <c r="K931" i="7" s="1"/>
  <c r="K929" i="7"/>
  <c r="K928" i="7" s="1"/>
  <c r="K926" i="7"/>
  <c r="K925" i="7" s="1"/>
  <c r="K923" i="7"/>
  <c r="K921" i="7"/>
  <c r="K916" i="7"/>
  <c r="K908" i="7"/>
  <c r="K907" i="7" s="1"/>
  <c r="K906" i="7" s="1"/>
  <c r="K905" i="7" s="1"/>
  <c r="K904" i="7" s="1"/>
  <c r="K903" i="7" s="1"/>
  <c r="K901" i="7"/>
  <c r="K899" i="7"/>
  <c r="K897" i="7"/>
  <c r="K893" i="7"/>
  <c r="K885" i="7"/>
  <c r="K881" i="7"/>
  <c r="K876" i="7"/>
  <c r="K875" i="7" s="1"/>
  <c r="K874" i="7" s="1"/>
  <c r="K873" i="7" s="1"/>
  <c r="K872" i="7" s="1"/>
  <c r="K870" i="7"/>
  <c r="K869" i="7" s="1"/>
  <c r="K867" i="7"/>
  <c r="K866" i="7" s="1"/>
  <c r="K862" i="7"/>
  <c r="K861" i="7" s="1"/>
  <c r="K856" i="7"/>
  <c r="K855" i="7" s="1"/>
  <c r="K854" i="7" s="1"/>
  <c r="K853" i="7" s="1"/>
  <c r="K852" i="7" s="1"/>
  <c r="K850" i="7"/>
  <c r="K849" i="7" s="1"/>
  <c r="K848" i="7" s="1"/>
  <c r="K847" i="7" s="1"/>
  <c r="K846" i="7" s="1"/>
  <c r="K845" i="7" s="1"/>
  <c r="K844" i="7" s="1"/>
  <c r="K841" i="7"/>
  <c r="K840" i="7" s="1"/>
  <c r="K839" i="7" s="1"/>
  <c r="K838" i="7" s="1"/>
  <c r="K837" i="7" s="1"/>
  <c r="K835" i="7"/>
  <c r="K831" i="7"/>
  <c r="K825" i="7"/>
  <c r="K824" i="7" s="1"/>
  <c r="K823" i="7" s="1"/>
  <c r="K822" i="7" s="1"/>
  <c r="K819" i="7"/>
  <c r="K817" i="7" s="1"/>
  <c r="K816" i="7" s="1"/>
  <c r="K815" i="7" s="1"/>
  <c r="K814" i="7"/>
  <c r="K813" i="7" s="1"/>
  <c r="K811" i="7"/>
  <c r="K809" i="7"/>
  <c r="K808" i="7"/>
  <c r="K804" i="7" s="1"/>
  <c r="K802" i="7"/>
  <c r="K798" i="7"/>
  <c r="K797" i="7" s="1"/>
  <c r="K796" i="7" s="1"/>
  <c r="K790" i="7"/>
  <c r="K789" i="7" s="1"/>
  <c r="K788" i="7" s="1"/>
  <c r="K787" i="7" s="1"/>
  <c r="K786" i="7" s="1"/>
  <c r="K785" i="7" s="1"/>
  <c r="K782" i="7"/>
  <c r="K781" i="7" s="1"/>
  <c r="K780" i="7" s="1"/>
  <c r="K779" i="7" s="1"/>
  <c r="K778" i="7" s="1"/>
  <c r="K777" i="7" s="1"/>
  <c r="K775" i="7"/>
  <c r="K774" i="7" s="1"/>
  <c r="K773" i="7" s="1"/>
  <c r="K772" i="7" s="1"/>
  <c r="K771" i="7" s="1"/>
  <c r="K769" i="7"/>
  <c r="K768" i="7" s="1"/>
  <c r="K767" i="7" s="1"/>
  <c r="K766" i="7" s="1"/>
  <c r="K760" i="7"/>
  <c r="K758" i="7"/>
  <c r="K751" i="7"/>
  <c r="K750" i="7" s="1"/>
  <c r="K748" i="7"/>
  <c r="K744" i="7"/>
  <c r="K737" i="7"/>
  <c r="K735" i="7" s="1"/>
  <c r="K734" i="7" s="1"/>
  <c r="K733" i="7" s="1"/>
  <c r="K732" i="7" s="1"/>
  <c r="K728" i="7"/>
  <c r="K727" i="7" s="1"/>
  <c r="K726" i="7" s="1"/>
  <c r="K725" i="7" s="1"/>
  <c r="K724" i="7" s="1"/>
  <c r="K722" i="7"/>
  <c r="K721" i="7" s="1"/>
  <c r="K720" i="7" s="1"/>
  <c r="K719" i="7" s="1"/>
  <c r="K717" i="7"/>
  <c r="K716" i="7" s="1"/>
  <c r="K715" i="7"/>
  <c r="K714" i="7" s="1"/>
  <c r="K713" i="7" s="1"/>
  <c r="K710" i="7"/>
  <c r="K708" i="7"/>
  <c r="K704" i="7"/>
  <c r="K703" i="7" s="1"/>
  <c r="K702" i="7" s="1"/>
  <c r="K697" i="7"/>
  <c r="K696" i="7" s="1"/>
  <c r="K695" i="7" s="1"/>
  <c r="K694" i="7" s="1"/>
  <c r="K693" i="7" s="1"/>
  <c r="K692" i="7" s="1"/>
  <c r="K687" i="7"/>
  <c r="K686" i="7" s="1"/>
  <c r="K685" i="7" s="1"/>
  <c r="K684" i="7" s="1"/>
  <c r="K683" i="7" s="1"/>
  <c r="K682" i="7" s="1"/>
  <c r="K678" i="7"/>
  <c r="K677" i="7" s="1"/>
  <c r="K676" i="7" s="1"/>
  <c r="K673" i="7"/>
  <c r="K672" i="7"/>
  <c r="K670" i="7" s="1"/>
  <c r="K665" i="7"/>
  <c r="K664" i="7" s="1"/>
  <c r="K662" i="7"/>
  <c r="K660" i="7"/>
  <c r="K658" i="7"/>
  <c r="K654" i="7"/>
  <c r="K652" i="7"/>
  <c r="K650" i="7"/>
  <c r="K649" i="7"/>
  <c r="K647" i="7"/>
  <c r="K646" i="7"/>
  <c r="K641" i="7"/>
  <c r="K639" i="7"/>
  <c r="K638" i="7" s="1"/>
  <c r="K635" i="7"/>
  <c r="K633" i="7"/>
  <c r="K630" i="7" s="1"/>
  <c r="K629" i="7" s="1"/>
  <c r="K625" i="7"/>
  <c r="K623" i="7"/>
  <c r="K617" i="7"/>
  <c r="K616" i="7" s="1"/>
  <c r="K615" i="7" s="1"/>
  <c r="K614" i="7" s="1"/>
  <c r="K613" i="7" s="1"/>
  <c r="K611" i="7"/>
  <c r="K610" i="7" s="1"/>
  <c r="K609" i="7" s="1"/>
  <c r="K607" i="7"/>
  <c r="K606" i="7" s="1"/>
  <c r="K605" i="7" s="1"/>
  <c r="K602" i="7"/>
  <c r="K600" i="7"/>
  <c r="K597" i="7"/>
  <c r="K596" i="7" s="1"/>
  <c r="K591" i="7"/>
  <c r="K590" i="7" s="1"/>
  <c r="K589" i="7" s="1"/>
  <c r="K588" i="7" s="1"/>
  <c r="K586" i="7"/>
  <c r="K585" i="7" s="1"/>
  <c r="K584" i="7" s="1"/>
  <c r="K583" i="7"/>
  <c r="K582" i="7" s="1"/>
  <c r="K581" i="7" s="1"/>
  <c r="K580" i="7" s="1"/>
  <c r="K578" i="7"/>
  <c r="K577" i="7" s="1"/>
  <c r="K576" i="7" s="1"/>
  <c r="K575" i="7" s="1"/>
  <c r="K572" i="7"/>
  <c r="K571" i="7" s="1"/>
  <c r="K569" i="7"/>
  <c r="K568" i="7"/>
  <c r="K567" i="7" s="1"/>
  <c r="K565" i="7"/>
  <c r="K563" i="7"/>
  <c r="K561" i="7"/>
  <c r="K559" i="7"/>
  <c r="K557" i="7"/>
  <c r="K555" i="7"/>
  <c r="K552" i="7"/>
  <c r="K550" i="7"/>
  <c r="K548" i="7"/>
  <c r="K546" i="7"/>
  <c r="K543" i="7"/>
  <c r="K542" i="7" s="1"/>
  <c r="K538" i="7"/>
  <c r="K537" i="7" s="1"/>
  <c r="K535" i="7"/>
  <c r="K534" i="7"/>
  <c r="K533" i="7" s="1"/>
  <c r="K527" i="7"/>
  <c r="K526" i="7" s="1"/>
  <c r="K525" i="7" s="1"/>
  <c r="K524" i="7"/>
  <c r="K523" i="7" s="1"/>
  <c r="K522" i="7" s="1"/>
  <c r="K521" i="7" s="1"/>
  <c r="K519" i="7"/>
  <c r="K518" i="7" s="1"/>
  <c r="K517" i="7" s="1"/>
  <c r="K513" i="7"/>
  <c r="K512" i="7" s="1"/>
  <c r="K511" i="7"/>
  <c r="K510" i="7" s="1"/>
  <c r="K509" i="7"/>
  <c r="K508" i="7" s="1"/>
  <c r="K506" i="7"/>
  <c r="K503" i="7"/>
  <c r="K502" i="7" s="1"/>
  <c r="K500" i="7"/>
  <c r="K499" i="7" s="1"/>
  <c r="K493" i="7"/>
  <c r="K492" i="7" s="1"/>
  <c r="K491" i="7" s="1"/>
  <c r="K490" i="7" s="1"/>
  <c r="K489" i="7" s="1"/>
  <c r="K488" i="7" s="1"/>
  <c r="K487" i="7" s="1"/>
  <c r="K484" i="7"/>
  <c r="K483" i="7" s="1"/>
  <c r="K482" i="7" s="1"/>
  <c r="K481" i="7" s="1"/>
  <c r="K480" i="7" s="1"/>
  <c r="K479" i="7" s="1"/>
  <c r="K477" i="7"/>
  <c r="K476" i="7" s="1"/>
  <c r="K474" i="7"/>
  <c r="K471" i="7"/>
  <c r="K468" i="7"/>
  <c r="K464" i="7"/>
  <c r="K461" i="7"/>
  <c r="K459" i="7"/>
  <c r="K453" i="7"/>
  <c r="K451" i="7"/>
  <c r="K442" i="7"/>
  <c r="K441" i="7" s="1"/>
  <c r="K440" i="7" s="1"/>
  <c r="K439" i="7" s="1"/>
  <c r="K438" i="7" s="1"/>
  <c r="K437" i="7" s="1"/>
  <c r="K435" i="7"/>
  <c r="K434" i="7" s="1"/>
  <c r="K433" i="7" s="1"/>
  <c r="K432" i="7" s="1"/>
  <c r="K431" i="7" s="1"/>
  <c r="K430" i="7" s="1"/>
  <c r="K429" i="7"/>
  <c r="K428" i="7" s="1"/>
  <c r="K427" i="7" s="1"/>
  <c r="K426" i="7" s="1"/>
  <c r="K425" i="7" s="1"/>
  <c r="K424" i="7" s="1"/>
  <c r="K423" i="7" s="1"/>
  <c r="K421" i="7"/>
  <c r="K420" i="7" s="1"/>
  <c r="K419" i="7" s="1"/>
  <c r="K418" i="7" s="1"/>
  <c r="K417" i="7" s="1"/>
  <c r="K415" i="7"/>
  <c r="K414" i="7" s="1"/>
  <c r="K413" i="7" s="1"/>
  <c r="K411" i="7"/>
  <c r="K410" i="7" s="1"/>
  <c r="K409" i="7" s="1"/>
  <c r="K407" i="7"/>
  <c r="K406" i="7" s="1"/>
  <c r="K405" i="7" s="1"/>
  <c r="K403" i="7"/>
  <c r="K399" i="7"/>
  <c r="K396" i="7"/>
  <c r="K394" i="7"/>
  <c r="K386" i="7"/>
  <c r="K385" i="7" s="1"/>
  <c r="K384" i="7" s="1"/>
  <c r="K383" i="7" s="1"/>
  <c r="K382" i="7" s="1"/>
  <c r="K381" i="7" s="1"/>
  <c r="K379" i="7"/>
  <c r="K378" i="7" s="1"/>
  <c r="K377" i="7" s="1"/>
  <c r="K376" i="7" s="1"/>
  <c r="K375" i="7" s="1"/>
  <c r="K374" i="7" s="1"/>
  <c r="K371" i="7"/>
  <c r="K367" i="7"/>
  <c r="K363" i="7"/>
  <c r="K359" i="7"/>
  <c r="K353" i="7"/>
  <c r="K349" i="7"/>
  <c r="K345" i="7"/>
  <c r="K343" i="7"/>
  <c r="K341" i="7"/>
  <c r="K337" i="7"/>
  <c r="K334" i="7"/>
  <c r="K331" i="7"/>
  <c r="K330" i="7"/>
  <c r="K329" i="7" s="1"/>
  <c r="K325" i="7"/>
  <c r="K321" i="7"/>
  <c r="K317" i="7"/>
  <c r="K309" i="7"/>
  <c r="K308" i="7" s="1"/>
  <c r="K307" i="7" s="1"/>
  <c r="K306" i="7" s="1"/>
  <c r="K305" i="7" s="1"/>
  <c r="K304" i="7"/>
  <c r="K303" i="7" s="1"/>
  <c r="K302" i="7" s="1"/>
  <c r="K296" i="7"/>
  <c r="K292" i="7"/>
  <c r="K290" i="7"/>
  <c r="K289" i="7" s="1"/>
  <c r="K285" i="7"/>
  <c r="K277" i="7"/>
  <c r="K276" i="7" s="1"/>
  <c r="K275" i="7" s="1"/>
  <c r="K274" i="7" s="1"/>
  <c r="K273" i="7" s="1"/>
  <c r="K272" i="7" s="1"/>
  <c r="K270" i="7"/>
  <c r="K269" i="7" s="1"/>
  <c r="K268" i="7" s="1"/>
  <c r="K267" i="7" s="1"/>
  <c r="K266" i="7" s="1"/>
  <c r="K265" i="7" s="1"/>
  <c r="K263" i="7"/>
  <c r="K262" i="7" s="1"/>
  <c r="K261" i="7" s="1"/>
  <c r="K260" i="7" s="1"/>
  <c r="K259" i="7" s="1"/>
  <c r="K256" i="7"/>
  <c r="K252" i="7"/>
  <c r="K248" i="7"/>
  <c r="K247" i="7" s="1"/>
  <c r="K246" i="7" s="1"/>
  <c r="K245" i="7" s="1"/>
  <c r="K240" i="7"/>
  <c r="K239" i="7" s="1"/>
  <c r="K238" i="7" s="1"/>
  <c r="K237" i="7" s="1"/>
  <c r="K236" i="7" s="1"/>
  <c r="K234" i="7"/>
  <c r="K233" i="7" s="1"/>
  <c r="K232" i="7" s="1"/>
  <c r="K231" i="7" s="1"/>
  <c r="K230" i="7" s="1"/>
  <c r="K227" i="7"/>
  <c r="K226" i="7" s="1"/>
  <c r="K225" i="7" s="1"/>
  <c r="K224" i="7" s="1"/>
  <c r="K223" i="7" s="1"/>
  <c r="K222" i="7" s="1"/>
  <c r="K219" i="7"/>
  <c r="K218" i="7" s="1"/>
  <c r="K217" i="7" s="1"/>
  <c r="K216" i="7" s="1"/>
  <c r="K215" i="7" s="1"/>
  <c r="K214" i="7" s="1"/>
  <c r="K213" i="7"/>
  <c r="K212" i="7" s="1"/>
  <c r="K211" i="7" s="1"/>
  <c r="K210" i="7" s="1"/>
  <c r="K209" i="7" s="1"/>
  <c r="K208" i="7" s="1"/>
  <c r="K207" i="7" s="1"/>
  <c r="K205" i="7"/>
  <c r="K203" i="7"/>
  <c r="K197" i="7"/>
  <c r="K196" i="7" s="1"/>
  <c r="K195" i="7" s="1"/>
  <c r="K194" i="7" s="1"/>
  <c r="K189" i="7"/>
  <c r="K188" i="7" s="1"/>
  <c r="K187" i="7" s="1"/>
  <c r="K186" i="7" s="1"/>
  <c r="K181" i="7"/>
  <c r="K180" i="7" s="1"/>
  <c r="K179" i="7" s="1"/>
  <c r="K178" i="7" s="1"/>
  <c r="K176" i="7"/>
  <c r="K175" i="7" s="1"/>
  <c r="K174" i="7" s="1"/>
  <c r="K173" i="7" s="1"/>
  <c r="K172" i="7" s="1"/>
  <c r="K170" i="7"/>
  <c r="K169" i="7" s="1"/>
  <c r="K168" i="7" s="1"/>
  <c r="K167" i="7" s="1"/>
  <c r="K166" i="7" s="1"/>
  <c r="K164" i="7"/>
  <c r="K163" i="7"/>
  <c r="K162" i="7" s="1"/>
  <c r="K161" i="7" s="1"/>
  <c r="K160" i="7" s="1"/>
  <c r="K157" i="7"/>
  <c r="K156" i="7" s="1"/>
  <c r="K155" i="7" s="1"/>
  <c r="K154" i="7" s="1"/>
  <c r="K153" i="7" s="1"/>
  <c r="K152" i="7" s="1"/>
  <c r="K151" i="7"/>
  <c r="K150" i="7" s="1"/>
  <c r="K149" i="7" s="1"/>
  <c r="K148" i="7" s="1"/>
  <c r="K147" i="7" s="1"/>
  <c r="K146" i="7" s="1"/>
  <c r="K145" i="7" s="1"/>
  <c r="K143" i="7"/>
  <c r="K142" i="7" s="1"/>
  <c r="K141" i="7" s="1"/>
  <c r="K140" i="7"/>
  <c r="K139" i="7" s="1"/>
  <c r="K138" i="7" s="1"/>
  <c r="K137" i="7" s="1"/>
  <c r="K135" i="7"/>
  <c r="K134" i="7" s="1"/>
  <c r="K133" i="7" s="1"/>
  <c r="K132" i="7" s="1"/>
  <c r="K131" i="7" s="1"/>
  <c r="K128" i="7"/>
  <c r="K126" i="7"/>
  <c r="K124" i="7"/>
  <c r="K123" i="7" s="1"/>
  <c r="K118" i="7"/>
  <c r="K117" i="7" s="1"/>
  <c r="K116" i="7" s="1"/>
  <c r="K115" i="7" s="1"/>
  <c r="K114" i="7" s="1"/>
  <c r="K113" i="7" s="1"/>
  <c r="K112" i="7" s="1"/>
  <c r="K110" i="7"/>
  <c r="K109" i="7" s="1"/>
  <c r="K108" i="7" s="1"/>
  <c r="K107" i="7" s="1"/>
  <c r="K106" i="7" s="1"/>
  <c r="K103" i="7"/>
  <c r="K102" i="7" s="1"/>
  <c r="K101" i="7" s="1"/>
  <c r="K100" i="7"/>
  <c r="K99" i="7" s="1"/>
  <c r="K98" i="7" s="1"/>
  <c r="K97" i="7" s="1"/>
  <c r="K96" i="7" s="1"/>
  <c r="K94" i="7"/>
  <c r="K93" i="7" s="1"/>
  <c r="K92" i="7" s="1"/>
  <c r="K90" i="7"/>
  <c r="K89" i="7" s="1"/>
  <c r="K88" i="7" s="1"/>
  <c r="K86" i="7"/>
  <c r="K85" i="7" s="1"/>
  <c r="K83" i="7"/>
  <c r="K76" i="7"/>
  <c r="K75" i="7" s="1"/>
  <c r="K70" i="7"/>
  <c r="K69" i="7" s="1"/>
  <c r="K68" i="7" s="1"/>
  <c r="K67" i="7" s="1"/>
  <c r="K65" i="7"/>
  <c r="K64" i="7" s="1"/>
  <c r="K63" i="7" s="1"/>
  <c r="K62" i="7" s="1"/>
  <c r="K59" i="7"/>
  <c r="K56" i="7"/>
  <c r="K52" i="7"/>
  <c r="K49" i="7"/>
  <c r="K43" i="7"/>
  <c r="K39" i="7"/>
  <c r="K38" i="7" s="1"/>
  <c r="K37" i="7" s="1"/>
  <c r="K36" i="7" s="1"/>
  <c r="K33" i="7"/>
  <c r="K32" i="7" s="1"/>
  <c r="K31" i="7" s="1"/>
  <c r="K30" i="7" s="1"/>
  <c r="K25" i="7"/>
  <c r="K24" i="7" s="1"/>
  <c r="K23" i="7" s="1"/>
  <c r="K22" i="7" s="1"/>
  <c r="K21" i="7" s="1"/>
  <c r="K20" i="7" s="1"/>
  <c r="K892" i="7" l="1"/>
  <c r="K891" i="7" s="1"/>
  <c r="K890" i="7" s="1"/>
  <c r="K889" i="7" s="1"/>
  <c r="K888" i="7" s="1"/>
  <c r="K887" i="7" s="1"/>
  <c r="K801" i="7"/>
  <c r="K800" i="7" s="1"/>
  <c r="K799" i="7" s="1"/>
  <c r="K707" i="7"/>
  <c r="K706" i="7" s="1"/>
  <c r="K634" i="7"/>
  <c r="K622" i="7"/>
  <c r="K554" i="7"/>
  <c r="K532" i="7"/>
  <c r="K962" i="7"/>
  <c r="K961" i="7" s="1"/>
  <c r="K960" i="7" s="1"/>
  <c r="K959" i="7" s="1"/>
  <c r="K981" i="7"/>
  <c r="K980" i="7" s="1"/>
  <c r="K979" i="7" s="1"/>
  <c r="K978" i="7" s="1"/>
  <c r="K795" i="7"/>
  <c r="K794" i="7" s="1"/>
  <c r="K82" i="7"/>
  <c r="K74" i="7" s="1"/>
  <c r="K73" i="7" s="1"/>
  <c r="K599" i="7"/>
  <c r="K595" i="7" s="1"/>
  <c r="K284" i="7"/>
  <c r="K348" i="7"/>
  <c r="K347" i="7" s="1"/>
  <c r="K830" i="7"/>
  <c r="K829" i="7" s="1"/>
  <c r="K828" i="7" s="1"/>
  <c r="K827" i="7" s="1"/>
  <c r="K880" i="7"/>
  <c r="K879" i="7" s="1"/>
  <c r="K878" i="7" s="1"/>
  <c r="K877" i="7" s="1"/>
  <c r="K122" i="7"/>
  <c r="K121" i="7" s="1"/>
  <c r="K120" i="7" s="1"/>
  <c r="K291" i="7"/>
  <c r="K450" i="7"/>
  <c r="K449" i="7" s="1"/>
  <c r="K448" i="7" s="1"/>
  <c r="K447" i="7" s="1"/>
  <c r="K358" i="7"/>
  <c r="K357" i="7" s="1"/>
  <c r="K915" i="7"/>
  <c r="K914" i="7" s="1"/>
  <c r="K913" i="7" s="1"/>
  <c r="K467" i="7"/>
  <c r="K645" i="7"/>
  <c r="K640" i="7" s="1"/>
  <c r="K657" i="7"/>
  <c r="K202" i="7"/>
  <c r="K201" i="7" s="1"/>
  <c r="K200" i="7" s="1"/>
  <c r="K458" i="7"/>
  <c r="K520" i="7"/>
  <c r="K579" i="7"/>
  <c r="K42" i="7"/>
  <c r="K398" i="7"/>
  <c r="K712" i="7"/>
  <c r="K136" i="7"/>
  <c r="K130" i="7" s="1"/>
  <c r="K55" i="7"/>
  <c r="K251" i="7"/>
  <c r="K250" i="7" s="1"/>
  <c r="K244" i="7" s="1"/>
  <c r="K243" i="7" s="1"/>
  <c r="K242" i="7" s="1"/>
  <c r="K757" i="7"/>
  <c r="K756" i="7" s="1"/>
  <c r="K229" i="7"/>
  <c r="K336" i="7"/>
  <c r="K505" i="7"/>
  <c r="K316" i="7"/>
  <c r="K393" i="7"/>
  <c r="K545" i="7"/>
  <c r="K574" i="7"/>
  <c r="K731" i="7"/>
  <c r="K743" i="7"/>
  <c r="K742" i="7" s="1"/>
  <c r="K87" i="7"/>
  <c r="K159" i="7"/>
  <c r="K301" i="7"/>
  <c r="K300" i="7" s="1"/>
  <c r="K299" i="7" s="1"/>
  <c r="K298" i="7" s="1"/>
  <c r="K604" i="7"/>
  <c r="K669" i="7"/>
  <c r="K668" i="7" s="1"/>
  <c r="K667" i="7" s="1"/>
  <c r="K944" i="7"/>
  <c r="K943" i="7" s="1"/>
  <c r="K942" i="7" s="1"/>
  <c r="K516" i="7"/>
  <c r="K515" i="7" s="1"/>
  <c r="K860" i="7"/>
  <c r="K859" i="7" s="1"/>
  <c r="K912" i="7" l="1"/>
  <c r="K911" i="7" s="1"/>
  <c r="K910" i="7" s="1"/>
  <c r="K793" i="7"/>
  <c r="K792" i="7" s="1"/>
  <c r="K776" i="7" s="1"/>
  <c r="K740" i="7"/>
  <c r="K730" i="7" s="1"/>
  <c r="K531" i="7"/>
  <c r="K530" i="7" s="1"/>
  <c r="K529" i="7" s="1"/>
  <c r="K594" i="7"/>
  <c r="K593" i="7" s="1"/>
  <c r="K199" i="7"/>
  <c r="K185" i="7" s="1"/>
  <c r="K184" i="7" s="1"/>
  <c r="K72" i="7"/>
  <c r="K958" i="7"/>
  <c r="K941" i="7" s="1"/>
  <c r="K621" i="7"/>
  <c r="K620" i="7" s="1"/>
  <c r="K619" i="7" s="1"/>
  <c r="K315" i="7"/>
  <c r="K314" i="7" s="1"/>
  <c r="K313" i="7" s="1"/>
  <c r="K312" i="7" s="1"/>
  <c r="K41" i="7"/>
  <c r="K35" i="7" s="1"/>
  <c r="K119" i="7"/>
  <c r="K701" i="7"/>
  <c r="K700" i="7" s="1"/>
  <c r="K283" i="7"/>
  <c r="K282" i="7" s="1"/>
  <c r="K281" i="7" s="1"/>
  <c r="K280" i="7" s="1"/>
  <c r="K279" i="7" s="1"/>
  <c r="K498" i="7"/>
  <c r="K497" i="7" s="1"/>
  <c r="K496" i="7" s="1"/>
  <c r="K858" i="7"/>
  <c r="K851" i="7" s="1"/>
  <c r="K843" i="7" s="1"/>
  <c r="K457" i="7"/>
  <c r="K456" i="7" s="1"/>
  <c r="K455" i="7" s="1"/>
  <c r="K392" i="7"/>
  <c r="K391" i="7" s="1"/>
  <c r="K390" i="7" s="1"/>
  <c r="K389" i="7" s="1"/>
  <c r="K388" i="7" s="1"/>
  <c r="K699" i="7" l="1"/>
  <c r="K691" i="7" s="1"/>
  <c r="K29" i="7"/>
  <c r="K28" i="7" s="1"/>
  <c r="K446" i="7"/>
  <c r="K445" i="7" s="1"/>
  <c r="K311" i="7"/>
  <c r="K495" i="7"/>
  <c r="K486" i="7" s="1"/>
  <c r="K19" i="7" l="1"/>
</calcChain>
</file>

<file path=xl/sharedStrings.xml><?xml version="1.0" encoding="utf-8"?>
<sst xmlns="http://schemas.openxmlformats.org/spreadsheetml/2006/main" count="5576" uniqueCount="497">
  <si>
    <t>№ п/п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</si>
  <si>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</si>
  <si>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</si>
  <si>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</si>
  <si>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</si>
  <si>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03</t>
  </si>
  <si>
    <t>04</t>
  </si>
  <si>
    <t>05</t>
  </si>
  <si>
    <t>07</t>
  </si>
  <si>
    <t>Другие общегосударственные вопросы</t>
  </si>
  <si>
    <t>14</t>
  </si>
  <si>
    <t xml:space="preserve">Национальная оборона </t>
  </si>
  <si>
    <t>Мобилизационная подготовка экономики</t>
  </si>
  <si>
    <t>Мероприятия по обеспечению мобилизационной готовности экономики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</si>
  <si>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</si>
  <si>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</si>
  <si>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</si>
  <si>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08</t>
  </si>
  <si>
    <t>Образование</t>
  </si>
  <si>
    <t>Молодежная политика и оздоровление детей</t>
  </si>
  <si>
    <t>Социальная политика</t>
  </si>
  <si>
    <t>10</t>
  </si>
  <si>
    <t>Межбюджетные трансферты</t>
  </si>
  <si>
    <t>11</t>
  </si>
  <si>
    <t>09</t>
  </si>
  <si>
    <t>Дошкольное образование</t>
  </si>
  <si>
    <t>Общее образование</t>
  </si>
  <si>
    <t>Другие вопросы в области образования</t>
  </si>
  <si>
    <t>Социальное обеспечение населения</t>
  </si>
  <si>
    <t>Охрана семьи и детства</t>
  </si>
  <si>
    <t>06</t>
  </si>
  <si>
    <t>929</t>
  </si>
  <si>
    <t>Отдел по физической культуре и спорту администрации МО Туапсинский район</t>
  </si>
  <si>
    <t>РЗ</t>
  </si>
  <si>
    <t>ПР</t>
  </si>
  <si>
    <t>ЦСР</t>
  </si>
  <si>
    <t>ВР</t>
  </si>
  <si>
    <t>Код бюджетной классификации</t>
  </si>
  <si>
    <t>Вед</t>
  </si>
  <si>
    <t>Наименование</t>
  </si>
  <si>
    <t>ВСЕГО:</t>
  </si>
  <si>
    <t>13</t>
  </si>
  <si>
    <t>Жилищно-коммунальное хозяйство</t>
  </si>
  <si>
    <t>Пенсионное обеспечение</t>
  </si>
  <si>
    <t>Финансовое управление администрации муниципального образования Туапсинский район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</si>
  <si>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</si>
  <si>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</si>
  <si>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</si>
  <si>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953</t>
  </si>
  <si>
    <t>Представительный орган местного самоуправления - Совет муниципального образования Туапсинский район</t>
  </si>
  <si>
    <t>Другие вопросы в области культуры, кинематографии</t>
  </si>
  <si>
    <t>Управление по опеке и попечительству, вопросам семьи и детства администрации муниципального образования Туапсинский район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</si>
  <si>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</si>
  <si>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Отдел по делам ГО и ЧС администрации муниципального образования Туапсинский район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</si>
  <si>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</si>
  <si>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</si>
  <si>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</si>
  <si>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</si>
  <si>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</si>
  <si>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</si>
  <si>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</si>
  <si>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</si>
  <si>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</si>
  <si>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</si>
  <si>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</si>
  <si>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400</t>
  </si>
  <si>
    <t>Социальное обеспечение и иные выплаты населению</t>
  </si>
  <si>
    <t>300</t>
  </si>
  <si>
    <t>Обслуживание муниципального долга</t>
  </si>
  <si>
    <t>700</t>
  </si>
  <si>
    <t>500</t>
  </si>
  <si>
    <t>Обеспечение деятельности контрольно-счетной палаты муниципального образования Туапсинский район</t>
  </si>
  <si>
    <t>Управление имущественных отношений администрации муниципального образования Туапсинский район</t>
  </si>
  <si>
    <t>Субсидии бюджетным, автономным учреждениям и иным некоммерческим организациям</t>
  </si>
  <si>
    <t>600</t>
  </si>
  <si>
    <t xml:space="preserve">Расходы на обеспечение функций муниципальных органов </t>
  </si>
  <si>
    <t>Физическая культура и спорт</t>
  </si>
  <si>
    <t>Другие вопросы в области социальной политики</t>
  </si>
  <si>
    <t>Обеспечение деятельности представительного органа местного самоуправления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</si>
  <si>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</si>
  <si>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</si>
  <si>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</si>
  <si>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 xml:space="preserve">Культура, кинематография </t>
  </si>
  <si>
    <t>Другие вопросы в области физической культуры и спорта</t>
  </si>
  <si>
    <t>Исполнительно-распорядительный орган муниципального образования - администрация муниципального образования Туапсинский район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</si>
  <si>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</si>
  <si>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Обеспечение деятельности администрации муниципального образования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</si>
  <si>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</si>
  <si>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Транспорт</t>
  </si>
  <si>
    <t>Другие вопросы в области национальной экономики</t>
  </si>
  <si>
    <t>12</t>
  </si>
  <si>
    <t>Культура, кинематография</t>
  </si>
  <si>
    <t xml:space="preserve">08 </t>
  </si>
  <si>
    <t>Управление капитального строительства администрации муниципального образования Туапсинский район</t>
  </si>
  <si>
    <t>934</t>
  </si>
  <si>
    <t>(тыс. рублей)</t>
  </si>
  <si>
    <t>Контрольно-счетная палата муниципального образования Туапсинский район</t>
  </si>
  <si>
    <t>Капитальные вложения в объекты государственной (муниципальной) собственности</t>
  </si>
  <si>
    <t>Непрограммные расходы</t>
  </si>
  <si>
    <t>00</t>
  </si>
  <si>
    <t>00000</t>
  </si>
  <si>
    <t>00190</t>
  </si>
  <si>
    <t>Компенсационные расходы на выплаты депутатских полномочий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</si>
  <si>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</si>
  <si>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</si>
  <si>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</si>
  <si>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52</t>
  </si>
  <si>
    <t>60910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</si>
  <si>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</si>
  <si>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</si>
  <si>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</si>
  <si>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</si>
  <si>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Обеспечение деятельности казенных учреждений</t>
  </si>
  <si>
    <t>00590</t>
  </si>
  <si>
    <t>99</t>
  </si>
  <si>
    <t>11530</t>
  </si>
  <si>
    <t>61650</t>
  </si>
  <si>
    <t>16</t>
  </si>
  <si>
    <t>1</t>
  </si>
  <si>
    <t>Повышение эффективности работы органов местного самоуправления и подведомственных организаций</t>
  </si>
  <si>
    <t>15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</si>
  <si>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</si>
  <si>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</si>
  <si>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24710</t>
  </si>
  <si>
    <t>Реализация основных направлений приоритетного национального проекта «Доступное и комфортное жилье - гражданам России»</t>
  </si>
  <si>
    <t>4</t>
  </si>
  <si>
    <t xml:space="preserve">Комплексное информационное обеспечение деятельности органов местного самоуправления </t>
  </si>
  <si>
    <t>24750</t>
  </si>
  <si>
    <t>19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</si>
  <si>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</si>
  <si>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</si>
  <si>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</si>
  <si>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</si>
  <si>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</si>
  <si>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</si>
  <si>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10490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</si>
  <si>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</si>
  <si>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</si>
  <si>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</si>
  <si>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</si>
  <si>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Обеспечение деятельности отдела по делам ГО и ЧС администрации муниципального образования Туапсинский район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</si>
  <si>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</si>
  <si>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</si>
  <si>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</si>
  <si>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</si>
  <si>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</si>
  <si>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</si>
  <si>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</si>
  <si>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</si>
  <si>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</si>
  <si>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</si>
  <si>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Реализация мер по специальной поддержке отдельных категорий обучающихся</t>
  </si>
  <si>
    <t>24400</t>
  </si>
  <si>
    <t>62370</t>
  </si>
  <si>
    <t>Совершенствование системы организации детского оздоровительного отдыха в муниципальном образовании Туапсинский район</t>
  </si>
  <si>
    <t>24410</t>
  </si>
  <si>
    <t>60710</t>
  </si>
  <si>
    <t>Обеспечение деятельности отдела культуры администрации муниципального образования Туапсинский район</t>
  </si>
  <si>
    <t>2</t>
  </si>
  <si>
    <t>Повышения качества обучения в муниципальных детско-юношеских спортивных школах</t>
  </si>
  <si>
    <t>60740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</si>
  <si>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</si>
  <si>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Обеспечение деятельности управления по работе с молодежью администрации муниципального образования Туапсинский район</t>
  </si>
  <si>
    <t>Поддержка детей-сирот</t>
  </si>
  <si>
    <t>Предоставление субсидий бюджетным, автономным учреждениям и иным некоммерческим организациям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</si>
  <si>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</si>
  <si>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</si>
  <si>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</si>
  <si>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</si>
  <si>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Организация и проведение аварийно-спасательных и других неотложных работ при чрезвычайных ситуациях</t>
  </si>
  <si>
    <t>Управление по развитию курортов администрации муниципального образования Туапсинский район</t>
  </si>
  <si>
    <t>947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</si>
  <si>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</si>
  <si>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</si>
  <si>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</si>
  <si>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Формирование системы оценки качества образования и образовательных результатов</t>
  </si>
  <si>
    <t>20</t>
  </si>
  <si>
    <t>Обеспечение деятельности управления по развитию курортов администрации муниципального образования Туапсинский район</t>
  </si>
  <si>
    <t>Управление образования администрации муниципального образования Туапсинский район</t>
  </si>
  <si>
    <t>Управление по работе с молодежью администрации муниципального образования Туапсинский район</t>
  </si>
  <si>
    <t>3</t>
  </si>
  <si>
    <t>Другие вопросы в области национальной безопасности и правоохранительной деятельности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</si>
  <si>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</si>
  <si>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Мероприятия по укреплению правопорядка, профилактике правонарушений, усилению борьбы с преступностью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</si>
  <si>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</si>
  <si>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 xml:space="preserve">18 </t>
  </si>
  <si>
    <t>24540</t>
  </si>
  <si>
    <t>24560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</si>
  <si>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</si>
  <si>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21620</t>
  </si>
  <si>
    <t>62500</t>
  </si>
  <si>
    <t>Профилактика террористических проявлений на территории муниципального образования Туапсинский район</t>
  </si>
  <si>
    <t>5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</si>
  <si>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</si>
  <si>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Частичная компенсация удорожания стоимости питания учащихся дневных муниципальных образовательных организаций</t>
  </si>
  <si>
    <t>24840</t>
  </si>
  <si>
    <t>Социальная выплата компенсационного характера, связанная с оплатой жилого помещения по договору найма (поднайма)</t>
  </si>
  <si>
    <t>24880</t>
  </si>
  <si>
    <t>Подпрограмма «Организация отдыха, оздоровления и занятости детей и подростков»</t>
  </si>
  <si>
    <t>Муниципальная программа «Защита населения и территории от чрезвычайных ситуаций, обеспечение пожарной безопасности»</t>
  </si>
  <si>
    <t>Подпрограмма «Профилактика терроризма на территории муниципального образования Туапсинский район»</t>
  </si>
  <si>
    <t>Муниципальная программа «Развитие образования в муниципальном образовании Туапсинский район»</t>
  </si>
  <si>
    <t>Дополнительное образование детей</t>
  </si>
  <si>
    <t>Управление ЖКХ и ТЭК администрации муниципального образования Туапсинский район</t>
  </si>
  <si>
    <t>Другие вопросы в области жилищно-коммунального хозяйства</t>
  </si>
  <si>
    <t>Обеспечение деятельности управления ЖКХ и ТЭК</t>
  </si>
  <si>
    <t>Мероприятия в рамках управления имуществом Туапсинского района</t>
  </si>
  <si>
    <t>24690</t>
  </si>
  <si>
    <t>Обеспечение деятельности муниципального бюджетного учреждения</t>
  </si>
  <si>
    <t>24810</t>
  </si>
  <si>
    <t>24470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</si>
  <si>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</si>
  <si>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24480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</si>
  <si>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</si>
  <si>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24800</t>
  </si>
  <si>
    <t>Подпрограмма «Укрепление единства российской нации на территории муниципального образования Туапсинский район»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</si>
  <si>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</si>
  <si>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24680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</si>
  <si>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</si>
  <si>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24650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</si>
  <si>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</si>
  <si>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21190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</si>
  <si>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</si>
  <si>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21200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</si>
  <si>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</si>
  <si>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21210</t>
  </si>
  <si>
    <t>Сумма</t>
  </si>
  <si>
    <t>ВЕДОМСТВЕННАЯ СТРУКТУРА</t>
  </si>
  <si>
    <t>21590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</si>
  <si>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</si>
  <si>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</si>
  <si>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21600</t>
  </si>
  <si>
    <t>21591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</si>
  <si>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</si>
  <si>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21592</t>
  </si>
  <si>
    <t>21610</t>
  </si>
  <si>
    <t>Муниципальная программа «Развитие жилищно-коммунального хозяйства в муниципальном образовании  Туапсинский район»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</si>
  <si>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</si>
  <si>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</si>
  <si>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 xml:space="preserve">Муниципальная программа «Содействие развитию гражданского общества и гармонизации межнациональных отношений» 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</si>
  <si>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</si>
  <si>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Муниципальная программа  «Обеспечение безопасности населения Туапсинского района»</t>
  </si>
  <si>
    <t>Муниципальная программа «Обеспечение безопасности населения Туапсинского района»</t>
  </si>
  <si>
    <t>Подпрограмма «Укрепление правопорядка, профилактика правонарушений, усиление борьбы с преступностью и противодействие коррупции в Туапсинском районе»</t>
  </si>
  <si>
    <t>Муниципальная программа «Экономическое развитие Туапсинского района»</t>
  </si>
  <si>
    <t>Подпрограмма «Формирование инвестиционной привлекательности муниципального образования Туапсинский район»</t>
  </si>
  <si>
    <t>Реализация мероприятий подпрограммы «Формирование инвестиционной привлекательности муниципального образования Туапсинский район» муниципальной программы «Экономическое развитие Туапсинского района»</t>
  </si>
  <si>
    <t>Подпрограмма «Информационное обеспечение населения муниципального образования Туапсинский район»</t>
  </si>
  <si>
    <t>Реализация мероприятий подпрограммы «Информационное обеспечение населения муниципального образования Туапсинский район» муниципальной программы «Экономическое развитие Туапсинского района»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</si>
  <si>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</si>
  <si>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</si>
  <si>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</si>
  <si>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Подпрограмма «Жилище»</t>
  </si>
  <si>
    <t>Муниципальная программа «Управление муниципальными финансами»</t>
  </si>
  <si>
    <t>Подпрограмма «Управление муниципальным долгом»</t>
  </si>
  <si>
    <t>Муниципальная программа  «Функционирование органов местного самоуправления в муниципальном образовании Туапсинский район»</t>
  </si>
  <si>
    <t>Подпрограмма «Совершенствование межбюджетных отношений в Туапсинском районе»</t>
  </si>
  <si>
    <t>Муниципальная программа «Туапсинский район - территория комфортного проживания»</t>
  </si>
  <si>
    <t>Подпрограмма «Мероприятия по предупреждению и ликвидации чрезвычайных ситуаций, стихийных бедствий и их последствий»</t>
  </si>
  <si>
    <t>Подпрограмма «Обеспечение пожарной безопасности»</t>
  </si>
  <si>
    <t>Подпрограмма «Служба - 112»</t>
  </si>
  <si>
    <t>Муниципальная программа «Управление муниципальной собственностью»</t>
  </si>
  <si>
    <t>Обеспечение деятельности муниципального бюджетного учреждения «Комитет земельных отношений»</t>
  </si>
  <si>
    <t>Реализация мероприятий муниципальной программы «Управление муниципальной собственностью»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</si>
  <si>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</si>
  <si>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</si>
  <si>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</si>
  <si>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</si>
  <si>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Подпрограмма «Одаренные дети»</t>
  </si>
  <si>
    <t>Реализация мероприятий подпрограммы «Одаренные дети» муниципальной программы «По улучшению положения детей в муниципальном образовании Туапсинский район»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</si>
  <si>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</si>
  <si>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</si>
  <si>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</si>
  <si>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</si>
  <si>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«Культура»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</si>
  <si>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</si>
  <si>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Муниципальная программа «Развитие физической культуры и спорта в Туапсинском районе»</t>
  </si>
  <si>
    <t>Подпрограмма «Развитие детско-юношеского спорта»</t>
  </si>
  <si>
    <t>Реализация мероприятий подпрограммы «Развитие детско-юношеского спорта» муниципальной программы «Развитие физической культуры и спорта в Туапсинском районе»</t>
  </si>
  <si>
    <t>Подпрограмма «Развитие массового спорта»</t>
  </si>
  <si>
    <t>Реализация мероприятий подпрограммы «Развитие массового спорта» муниципальной программы «Развитие физической культуры и спорта в Туапсинском районе»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</si>
  <si>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</si>
  <si>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</si>
  <si>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</si>
  <si>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 xml:space="preserve">Обеспечение деятельности и организация работы муниципального казенного учреждения «Молодежный центр Туапсинского района» 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</si>
  <si>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</si>
  <si>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</si>
  <si>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</si>
  <si>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>Реализация мероприятий муниципальной программы «Развитие санаторно-курортного и туристского комплекса муниципального образования Туапсинский район»</t>
  </si>
  <si>
    <t>Муниципальная программа «По улучшению положения детей в муниципальном образовании Туапсинский район»</t>
  </si>
  <si>
    <t>Подпрограмма «Дети-сироты»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</si>
  <si>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</si>
  <si>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Подпрограмма «Кадровое обеспечение отрасли «Культура» муниципального образования Туапсинский район»</t>
  </si>
  <si>
    <t>24900</t>
  </si>
  <si>
    <t>Укрепление межрегиональных и межмуниципальных отношений в области курортного дела и туризма</t>
  </si>
  <si>
    <t>Реализация мероприятий по Укреплению межрегиональных и межмуниципальных отношений в области курортного дела и туризма</t>
  </si>
  <si>
    <t>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</si>
  <si>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</si>
  <si>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</si>
  <si>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</si>
  <si>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60220</t>
  </si>
  <si>
    <t>Расходы на обеспечение деятельности (оказание услуг) муниципальных учреждений по передаваемым полномочиям поселений (в части обеспечения первичных мер пожарной безопасности)</t>
  </si>
  <si>
    <t>21593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</si>
  <si>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</si>
  <si>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</si>
  <si>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</si>
  <si>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Реализация мероприятий по обеспечению жильем молодых семей</t>
  </si>
  <si>
    <t>L4970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</si>
  <si>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</si>
  <si>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Культура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</si>
  <si>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</si>
  <si>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24460</t>
  </si>
  <si>
    <t>17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</si>
  <si>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</si>
  <si>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</si>
  <si>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</si>
  <si>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24700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</si>
  <si>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</si>
  <si>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24330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</si>
  <si>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</si>
  <si>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21180</t>
  </si>
  <si>
    <t>Отдел культуры администрации муниципального образования Туапсинский район</t>
  </si>
  <si>
    <t>Организация отдыха детей в профильных лагерях, организованных муниципальными образовательными организациями, осуществляющими организацию отдыха и оздоровления обучающихся в каникулярное время с дневным пребыванием с обязательной организацией их питания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</si>
  <si>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</si>
  <si>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C0820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</si>
  <si>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</si>
  <si>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24420</t>
  </si>
  <si>
    <t>Муниципальная программа  «Туапсинский район - территория комфортного проживания»</t>
  </si>
  <si>
    <t xml:space="preserve">Предоставление субсидий бюджетным, автономным учреждениям и иным некоммерческим организациям
</t>
  </si>
  <si>
    <t>24790</t>
  </si>
  <si>
    <t>Совершенствование противопожарной защиты населения и объектов инфраструктуры</t>
  </si>
  <si>
    <t>Муниципальная программа  «Защита населения и территории от чрезвычайных ситуаций, обеспечение пожарной безопасности»</t>
  </si>
  <si>
    <t>24640</t>
  </si>
  <si>
    <t>24360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</si>
  <si>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</si>
  <si>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</si>
  <si>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</si>
  <si>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</si>
  <si>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</si>
  <si>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</si>
  <si>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</si>
  <si>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</si>
  <si>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21240</t>
  </si>
  <si>
    <t>Прочие выплаты по обязательствам муниципального образования</t>
  </si>
  <si>
    <t>Поддержка мер по обеспечению сбалансированности поселений Туапсинского района</t>
  </si>
  <si>
    <t>Дотации на поддержку мер по обеспечению сбалансированности поселений Туапсинского района</t>
  </si>
  <si>
    <t>23040</t>
  </si>
  <si>
    <t>Муниципальная программа  «Управление муниципальными финансами»</t>
  </si>
  <si>
    <t>24850</t>
  </si>
  <si>
    <t>24920</t>
  </si>
  <si>
    <t>Создание благоприятных условий для развития малого и среднего предпринимательства в Туапсинском район</t>
  </si>
  <si>
    <t>24610</t>
  </si>
  <si>
    <t>24600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</si>
  <si>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</si>
  <si>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S2820</t>
  </si>
  <si>
    <t>Оплата труда инструкторов по спорту в муниципальных образованиях Краснодарского края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</si>
  <si>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</si>
  <si>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</si>
  <si>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Предоставление субсидий на учреждения деятельность которых приостановлена</t>
  </si>
  <si>
    <t>24370</t>
  </si>
  <si>
    <t>Обеспечение проведения независимой оценки качества условий осуществления образовательной деятельности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</si>
  <si>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</si>
  <si>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</si>
  <si>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63110</t>
  </si>
  <si>
    <t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</t>
  </si>
  <si>
    <t>Реализация мероприятий муниципальной программы «Туапсинский район - территория комфортного проживания»</t>
  </si>
  <si>
    <t>Реализация мероприятий подпрограммы «Обеспечение пожарной безопасности» муниципальной программы «Защита населения и территории от чрезвычайных ситуаций, обеспечение пожарной безопасности»</t>
  </si>
  <si>
    <t>L3040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</si>
  <si>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</si>
  <si>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26000</t>
  </si>
  <si>
    <t>Доведение до МРОТ отдельные категории работников</t>
  </si>
  <si>
    <t>S0470</t>
  </si>
  <si>
    <t>Развитие общественной инфраструктуры муниципального значения</t>
  </si>
  <si>
    <t>Подпрограмма «Поддержка социально ориентированных реестровых казачьих обществ Туапсинского района»</t>
  </si>
  <si>
    <t>Доведение до МРОТ отдельных категорий работников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</si>
  <si>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</si>
  <si>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расходов бюджета  муниципального образования </t>
  </si>
  <si>
    <t>Подпрограмма  «Поддержка малого и среднего предпринимательства на территории муниципального образования Туапсинский район»</t>
  </si>
  <si>
    <t>Реализация мероприятий подпрограммы «Поддержка малого и среднего предпринимательства на территории муниципального образования Туапсинский район»</t>
  </si>
  <si>
    <t>Муниципальная программа «Содействие развитию гражданского общества и гармонизации межнациональных отношений»</t>
  </si>
  <si>
    <t>Реализация мероприятий муниципальной программы «Развитие образования в муниципальном образовании Туапсинский район»</t>
  </si>
  <si>
    <t>Подпрограмма «Культура Туапсинского района»</t>
  </si>
  <si>
    <t>Реализация мероприятий  подпрограммы «Культура Туапсинского района» муниципальной программы «Развитие культуры Туапсинского района»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</si>
  <si>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</si>
  <si>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>Реализация мероприятий муниципальной программы «Молодежь Туапсинского района»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</si>
  <si>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</si>
  <si>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С3040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</si>
  <si>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«Содействие развитию гражданского общества и гармонизации межнациональных отношений»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</si>
  <si>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</si>
  <si>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</si>
  <si>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 xml:space="preserve">01 </t>
  </si>
  <si>
    <t>27000</t>
  </si>
  <si>
    <t>Федеральный проект  «Культурная среда»</t>
  </si>
  <si>
    <t>A1</t>
  </si>
  <si>
    <t>Государственная поддержка отрасли культуры</t>
  </si>
  <si>
    <t>55190</t>
  </si>
  <si>
    <t>24571</t>
  </si>
  <si>
    <t>Диспансеризация сотрудников отраслевых (функциональных) органов</t>
  </si>
  <si>
    <t>Профессиональная подготовка, переподготовка и повышение квалификации</t>
  </si>
  <si>
    <t>24572</t>
  </si>
  <si>
    <t>Обучение сотрудников отраслевых (функциональных) органов</t>
  </si>
  <si>
    <t>Укрепление материально-технической базы и оборотных средств отраслевых (функциональных) органов</t>
  </si>
  <si>
    <t>24574</t>
  </si>
  <si>
    <t>24573</t>
  </si>
  <si>
    <t>Приобретение системного программного обеспечения и техническое сопровождение программных продуктов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</si>
  <si>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</si>
  <si>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S3550</t>
  </si>
  <si>
    <t>53032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</si>
  <si>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</si>
  <si>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</si>
  <si>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63540</t>
  </si>
  <si>
    <t>00591</t>
  </si>
  <si>
    <t>Обеспечение функционирования модели персонифицированного финансирования дополнительного образования детей</t>
  </si>
  <si>
    <t>69200</t>
  </si>
  <si>
    <t>69120</t>
  </si>
  <si>
    <t>69100</t>
  </si>
  <si>
    <t>69130</t>
  </si>
  <si>
    <t>69190</t>
  </si>
  <si>
    <t>69180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</si>
  <si>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</si>
  <si>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69170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</si>
  <si>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</si>
  <si>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21594</t>
  </si>
  <si>
    <t>С3370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</si>
  <si>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 сверх сумм софинансирования</t>
  </si>
  <si>
    <t>Управление транспорта и дорожного хозяйства администрации муниципального образования Туапсинский район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</si>
  <si>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</si>
  <si>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</si>
  <si>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63640</t>
  </si>
  <si>
    <t>Осуществление отдельного государственного полномочия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</si>
  <si>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Прочие межбюджетные трансферты общего характера</t>
  </si>
  <si>
    <t>69110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</si>
  <si>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</si>
  <si>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69140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</si>
  <si>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</si>
  <si>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69160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</si>
  <si>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</si>
  <si>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Коммунальное хозяйство</t>
  </si>
  <si>
    <t>S0250</t>
  </si>
  <si>
    <t>Связь и информатика</t>
  </si>
  <si>
    <t>Создание системы комплексного обеспечения безопасности жизнедеятельности</t>
  </si>
  <si>
    <t>Подпрограмма «Создание системы комплексного обеспечения безопасности жизнедеятельности на территории муниципального образования Туапсинский район»</t>
  </si>
  <si>
    <t xml:space="preserve">Участие в предупреждении чрезвычайных ситуаций в части развития систем видеонаблюдения муниципального образования (приобретение камер обзорного видеонаблюдения)  </t>
  </si>
  <si>
    <t>S0100</t>
  </si>
  <si>
    <t>24980</t>
  </si>
  <si>
    <t>Организация бесплатного питания детей мобилизованных граждан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</si>
  <si>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</si>
  <si>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24620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</si>
  <si>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 спортивного назначения, физкультурно оздоровительных комплексов)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</si>
  <si>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</si>
  <si>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ЕВ</t>
  </si>
  <si>
    <t>57860</t>
  </si>
  <si>
    <t>Спорт высших достижений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</si>
  <si>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</si>
  <si>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S3410</t>
  </si>
  <si>
    <t>Укрепление материально-технической базы спортивных школ</t>
  </si>
  <si>
    <t>24505</t>
  </si>
  <si>
    <t>Обеспечение проведения выборов и референдумов</t>
  </si>
  <si>
    <t>51</t>
  </si>
  <si>
    <t>Проведение выборов в Совет муниципального образования Туапсинский район</t>
  </si>
  <si>
    <t>Проведение выборов в представительный орган местного самоуправления муниципального образования Туапсинский район</t>
  </si>
  <si>
    <t>12030</t>
  </si>
  <si>
    <t>Начальник финансового управления 
администрации муниципального 
образования Туапсинский район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</si>
  <si>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</si>
  <si>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«Сириус»</t>
  </si>
  <si>
    <t>Федеральный проект «Патриотическое воспитание граждан Российской Федерации»</t>
  </si>
  <si>
    <t>Подпрограмма «Дети и семья»</t>
  </si>
  <si>
    <t>Реализация мероприятий подпрограммы «Дети и семья« муниципальной программы «По улучшению положения детей в муниципальном образовании Туапсинский район»</t>
  </si>
  <si>
    <t>Реализация мероприятий подпрограммы «Организация отдыха, оздоровления и занятости детей и подростков« муниципальной программы «По улучшению положения детей в муниципальном образовании Туапсинский район»</t>
  </si>
  <si>
    <t>Обеспечение деятельности и организация работы муниципального казенного учреждения «Молодежный центр Туапсинского района»</t>
  </si>
  <si>
    <t>Муниципальная программа «Обеспечение перевозок обучающихся в образовательных учреждениях и учреждениях социальной сферы»</t>
  </si>
  <si>
    <t>Отдельные мероприятия муниципальной программы «Обеспечение перевозок обучающихся в образовательных учреждениях и учреждениях социальной сферы»</t>
  </si>
  <si>
    <t>Ю.Н. Кулакова</t>
  </si>
  <si>
    <t xml:space="preserve"> Туапсинский район на 2024 год </t>
  </si>
  <si>
    <t>24770</t>
  </si>
  <si>
    <t>Муниципальная программа "Доступная среда муниципального образования Туапсинский район"</t>
  </si>
  <si>
    <t>Отдельные мероприятия муниципальной программы "Доступная среда муниципального образования Туапсинский район"</t>
  </si>
  <si>
    <t>Реализация мероприятий муниципальной программы "Доступная среда муниципального образования Туапсинский район"</t>
  </si>
  <si>
    <t>6</t>
  </si>
  <si>
    <t>Муниципальная программа "Экономическое развитие Туапсинского района"</t>
  </si>
  <si>
    <t xml:space="preserve"> Подпрограмма "Развитие агропромышленного комплекса на территории муниципального образования Туапсинский район"</t>
  </si>
  <si>
    <t>Реализация мероприятий  подпрограммы «Развитие агропромышленного комплекса на территории муниципального образования Туапсинский район»</t>
  </si>
  <si>
    <t>Комплексные кадастровые работы на территории муниципального образования Туапсинский район</t>
  </si>
  <si>
    <t>Организация выполнения комплексных кадастровых работ и утверждения карты-плана территорий</t>
  </si>
  <si>
    <t>S3500</t>
  </si>
  <si>
    <t>Модернизация объектов коммунальной инфраструктуры, источником финансового обеспечения которых являются средства публично-правовой компании "Фонд развития территорий"</t>
  </si>
  <si>
    <t>67471</t>
  </si>
  <si>
    <t>Модернизация объектов коммунальной инфраструктуры, финансовое обеспечение которых осуществляется за счет средств бюджета Краснодарского края, за исключением средств, источником финансового обеспечения которых являются средства публично-правовой компании "Фонд развития территорий"</t>
  </si>
  <si>
    <t>67472</t>
  </si>
  <si>
    <t>Муниципальная программа "Развитие жилищно-коммунального хозяйства в муниципальном образовании  Туапсинский район"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</si>
  <si>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</si>
  <si>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69150</t>
  </si>
  <si>
    <t>Резервные фонды</t>
  </si>
  <si>
    <t>Поддержка сельскохозяйственного производства в Туапсинском районе</t>
  </si>
  <si>
    <t xml:space="preserve">Подпрограмма « Культура Туапсинского района» </t>
  </si>
  <si>
    <t>L5190</t>
  </si>
  <si>
    <t>Комплектование книжных фондов муниципальных общедоступных библиотек Туапсинского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</si>
</sst>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"/>
    <numFmt numFmtId="166" formatCode="#,##0.00&quot;р.&quot;"/>
    <numFmt numFmtId="167" formatCode="#,##0.00\ &quot;₽&quot;"/>
    <numFmt numFmtId="168" formatCode="0.0"/>
  </numFmts>
  <fonts count="4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1"/>
      <color rgb="FFFF0000"/>
      <name val="Arial Cyr"/>
      <charset val="204"/>
    </font>
    <font>
      <sz val="14"/>
      <color rgb="FFFF0000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9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" applyNumberFormat="0" applyAlignment="0" applyProtection="0"/>
    <xf numFmtId="0" fontId="19" fillId="20" borderId="2" applyNumberFormat="0" applyAlignment="0" applyProtection="0"/>
    <xf numFmtId="0" fontId="20" fillId="20" borderId="1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164" fontId="33" fillId="0" borderId="0" applyFont="0" applyFill="0" applyBorder="0" applyAlignment="0" applyProtection="0"/>
    <xf numFmtId="0" fontId="32" fillId="4" borderId="0" applyNumberFormat="0" applyBorder="0" applyAlignment="0" applyProtection="0"/>
    <xf numFmtId="0" fontId="34" fillId="0" borderId="0"/>
    <xf numFmtId="0" fontId="35" fillId="0" borderId="0"/>
    <xf numFmtId="9" fontId="33" fillId="0" borderId="0" applyFont="0" applyFill="0" applyBorder="0" applyAlignment="0" applyProtection="0"/>
    <xf numFmtId="0" fontId="35" fillId="0" borderId="0"/>
    <xf numFmtId="164" fontId="11" fillId="0" borderId="0" applyFont="0" applyFill="0" applyBorder="0" applyAlignment="0" applyProtection="0"/>
    <xf numFmtId="0" fontId="10" fillId="0" borderId="0"/>
    <xf numFmtId="9" fontId="11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04">
    <xf numFmtId="0" fontId="0" fillId="0" borderId="0" xfId="0"/>
    <xf numFmtId="0" fontId="14" fillId="24" borderId="0" xfId="0" applyFont="1" applyFill="1" applyAlignment="1">
      <alignment vertical="top"/>
    </xf>
    <xf numFmtId="0" fontId="15" fillId="24" borderId="0" xfId="0" applyFont="1" applyFill="1" applyBorder="1" applyAlignment="1" applyProtection="1">
      <alignment horizontal="center" vertical="top" wrapText="1"/>
      <protection locked="0"/>
    </xf>
    <xf numFmtId="0" fontId="0" fillId="24" borderId="0" xfId="0" applyFill="1" applyAlignment="1">
      <alignment vertical="top"/>
    </xf>
    <xf numFmtId="0" fontId="13" fillId="24" borderId="0" xfId="0" applyFont="1" applyFill="1" applyAlignment="1">
      <alignment horizontal="center" vertical="top"/>
    </xf>
    <xf numFmtId="49" fontId="13" fillId="24" borderId="0" xfId="0" applyNumberFormat="1" applyFont="1" applyFill="1" applyAlignment="1">
      <alignment horizontal="center" vertical="top"/>
    </xf>
    <xf numFmtId="0" fontId="14" fillId="24" borderId="0" xfId="0" applyFont="1" applyFill="1" applyAlignment="1">
      <alignment horizontal="center" vertical="top"/>
    </xf>
    <xf numFmtId="49" fontId="14" fillId="24" borderId="0" xfId="0" applyNumberFormat="1" applyFont="1" applyFill="1" applyAlignment="1">
      <alignment horizontal="center" vertical="top"/>
    </xf>
    <xf numFmtId="49" fontId="14" fillId="24" borderId="0" xfId="0" applyNumberFormat="1" applyFont="1" applyFill="1" applyBorder="1" applyAlignment="1">
      <alignment horizontal="center" vertical="top"/>
    </xf>
    <xf numFmtId="0" fontId="14" fillId="24" borderId="0" xfId="0" applyFont="1" applyFill="1" applyBorder="1" applyAlignment="1">
      <alignment horizontal="center" vertical="top"/>
    </xf>
    <xf numFmtId="49" fontId="15" fillId="24" borderId="0" xfId="0" applyNumberFormat="1" applyFont="1" applyFill="1" applyBorder="1" applyAlignment="1" applyProtection="1">
      <alignment horizontal="center" vertical="top" wrapText="1"/>
      <protection locked="0"/>
    </xf>
    <xf numFmtId="49" fontId="36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13" fillId="24" borderId="0" xfId="0" applyFont="1" applyFill="1" applyAlignment="1">
      <alignment horizontal="right" vertical="top"/>
    </xf>
    <xf numFmtId="0" fontId="0" fillId="24" borderId="0" xfId="0" applyFill="1" applyAlignment="1">
      <alignment horizontal="center" vertical="top"/>
    </xf>
    <xf numFmtId="0" fontId="13" fillId="24" borderId="0" xfId="0" applyFont="1" applyFill="1" applyAlignment="1">
      <alignment vertical="top"/>
    </xf>
    <xf numFmtId="4" fontId="13" fillId="24" borderId="0" xfId="0" applyNumberFormat="1" applyFont="1" applyFill="1" applyAlignment="1">
      <alignment vertical="top"/>
    </xf>
    <xf numFmtId="49" fontId="36" fillId="24" borderId="10" xfId="0" applyNumberFormat="1" applyFont="1" applyFill="1" applyBorder="1" applyAlignment="1">
      <alignment horizontal="center" vertical="top"/>
    </xf>
    <xf numFmtId="4" fontId="40" fillId="24" borderId="0" xfId="0" applyNumberFormat="1" applyFont="1" applyFill="1" applyAlignment="1">
      <alignment vertical="top"/>
    </xf>
    <xf numFmtId="4" fontId="40" fillId="24" borderId="0" xfId="0" applyNumberFormat="1" applyFont="1" applyFill="1" applyAlignment="1">
      <alignment horizontal="right" vertical="top"/>
    </xf>
    <xf numFmtId="4" fontId="41" fillId="24" borderId="0" xfId="0" applyNumberFormat="1" applyFont="1" applyFill="1" applyAlignment="1">
      <alignment wrapText="1"/>
    </xf>
    <xf numFmtId="165" fontId="36" fillId="24" borderId="10" xfId="0" applyNumberFormat="1" applyFont="1" applyFill="1" applyBorder="1" applyAlignment="1">
      <alignment horizontal="center" vertical="top"/>
    </xf>
    <xf numFmtId="0" fontId="14" fillId="24" borderId="0" xfId="0" applyFont="1" applyFill="1" applyAlignment="1">
      <alignment horizontal="right"/>
    </xf>
    <xf numFmtId="0" fontId="36" fillId="0" borderId="10" xfId="0" applyFont="1" applyFill="1" applyBorder="1" applyAlignment="1">
      <alignment horizontal="center" vertical="top" wrapText="1"/>
    </xf>
    <xf numFmtId="49" fontId="36" fillId="0" borderId="10" xfId="0" applyNumberFormat="1" applyFont="1" applyFill="1" applyBorder="1" applyAlignment="1">
      <alignment horizontal="center" vertical="top"/>
    </xf>
    <xf numFmtId="49" fontId="36" fillId="0" borderId="10" xfId="0" applyNumberFormat="1" applyFont="1" applyFill="1" applyBorder="1" applyAlignment="1">
      <alignment horizontal="center" vertical="top" wrapText="1"/>
    </xf>
    <xf numFmtId="165" fontId="36" fillId="0" borderId="10" xfId="0" applyNumberFormat="1" applyFont="1" applyFill="1" applyBorder="1" applyAlignment="1">
      <alignment horizontal="center" vertical="top"/>
    </xf>
    <xf numFmtId="49" fontId="36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4" borderId="0" xfId="0" applyFill="1" applyAlignment="1"/>
    <xf numFmtId="168" fontId="14" fillId="24" borderId="0" xfId="0" applyNumberFormat="1" applyFont="1" applyFill="1" applyBorder="1" applyAlignment="1">
      <alignment horizontal="right"/>
    </xf>
    <xf numFmtId="168" fontId="14" fillId="0" borderId="0" xfId="0" applyNumberFormat="1" applyFont="1" applyFill="1" applyBorder="1" applyAlignment="1">
      <alignment horizontal="right"/>
    </xf>
    <xf numFmtId="4" fontId="42" fillId="24" borderId="0" xfId="0" applyNumberFormat="1" applyFont="1" applyFill="1" applyAlignment="1">
      <alignment vertical="top"/>
    </xf>
    <xf numFmtId="0" fontId="43" fillId="24" borderId="0" xfId="0" applyFont="1" applyFill="1" applyAlignment="1">
      <alignment vertical="top"/>
    </xf>
    <xf numFmtId="4" fontId="43" fillId="24" borderId="0" xfId="0" applyNumberFormat="1" applyFont="1" applyFill="1" applyAlignment="1">
      <alignment vertical="top"/>
    </xf>
    <xf numFmtId="4" fontId="42" fillId="25" borderId="0" xfId="0" applyNumberFormat="1" applyFont="1" applyFill="1" applyAlignment="1">
      <alignment vertical="top"/>
    </xf>
    <xf numFmtId="168" fontId="13" fillId="24" borderId="0" xfId="0" applyNumberFormat="1" applyFont="1" applyFill="1" applyAlignment="1">
      <alignment vertical="top"/>
    </xf>
    <xf numFmtId="0" fontId="36" fillId="24" borderId="10" xfId="0" applyFont="1" applyFill="1" applyBorder="1" applyAlignment="1">
      <alignment horizontal="center" vertical="top"/>
    </xf>
    <xf numFmtId="49" fontId="36" fillId="24" borderId="10" xfId="0" applyNumberFormat="1" applyFont="1" applyFill="1" applyBorder="1" applyAlignment="1">
      <alignment horizontal="center" vertical="top" wrapText="1"/>
    </xf>
    <xf numFmtId="1" fontId="36" fillId="24" borderId="13" xfId="0" applyNumberFormat="1" applyFont="1" applyFill="1" applyBorder="1" applyAlignment="1" applyProtection="1">
      <alignment horizontal="center" vertical="top" wrapText="1"/>
      <protection locked="0"/>
    </xf>
    <xf numFmtId="49" fontId="36" fillId="24" borderId="0" xfId="0" applyNumberFormat="1" applyFont="1" applyFill="1" applyBorder="1" applyAlignment="1">
      <alignment horizontal="center" vertical="top" wrapText="1"/>
    </xf>
    <xf numFmtId="49" fontId="36" fillId="0" borderId="10" xfId="0" applyNumberFormat="1" applyFont="1" applyFill="1" applyBorder="1" applyAlignment="1" applyProtection="1">
      <alignment horizontal="center" vertical="top" wrapText="1"/>
      <protection locked="0"/>
    </xf>
    <xf numFmtId="165" fontId="36" fillId="0" borderId="10" xfId="0" applyNumberFormat="1" applyFont="1" applyFill="1" applyBorder="1" applyAlignment="1" applyProtection="1">
      <alignment horizontal="center" vertical="top" wrapText="1"/>
      <protection locked="0"/>
    </xf>
    <xf numFmtId="0" fontId="36" fillId="0" borderId="10" xfId="0" applyFont="1" applyFill="1" applyBorder="1" applyAlignment="1">
      <alignment horizontal="center" vertical="top"/>
    </xf>
    <xf numFmtId="49" fontId="38" fillId="0" borderId="10" xfId="0" applyNumberFormat="1" applyFont="1" applyFill="1" applyBorder="1" applyAlignment="1">
      <alignment horizontal="center" vertical="top"/>
    </xf>
    <xf numFmtId="3" fontId="36" fillId="0" borderId="10" xfId="0" applyNumberFormat="1" applyFont="1" applyFill="1" applyBorder="1" applyAlignment="1">
      <alignment horizontal="center" vertical="top" wrapText="1"/>
    </xf>
    <xf numFmtId="49" fontId="39" fillId="0" borderId="10" xfId="0" applyNumberFormat="1" applyFont="1" applyFill="1" applyBorder="1" applyAlignment="1">
      <alignment horizontal="center" vertical="top"/>
    </xf>
    <xf numFmtId="167" fontId="36" fillId="0" borderId="10" xfId="0" applyNumberFormat="1" applyFont="1" applyFill="1" applyBorder="1" applyAlignment="1">
      <alignment horizontal="center" vertical="top"/>
    </xf>
    <xf numFmtId="0" fontId="14" fillId="24" borderId="0" xfId="0" applyFont="1" applyFill="1" applyBorder="1" applyAlignment="1">
      <alignment horizontal="justify" vertical="justify"/>
    </xf>
    <xf numFmtId="0" fontId="15" fillId="24" borderId="0" xfId="0" applyFont="1" applyFill="1" applyBorder="1" applyAlignment="1" applyProtection="1">
      <alignment horizontal="justify" vertical="justify" wrapText="1"/>
      <protection locked="0"/>
    </xf>
    <xf numFmtId="0" fontId="14" fillId="24" borderId="0" xfId="0" applyFont="1" applyFill="1" applyAlignment="1">
      <alignment horizontal="justify" vertical="justify"/>
    </xf>
    <xf numFmtId="0" fontId="13" fillId="24" borderId="0" xfId="0" applyFont="1" applyFill="1" applyAlignment="1">
      <alignment horizontal="justify" vertical="justify"/>
    </xf>
    <xf numFmtId="0" fontId="36" fillId="0" borderId="10" xfId="0" applyFont="1" applyFill="1" applyBorder="1" applyAlignment="1">
      <alignment horizontal="left" vertical="top" wrapText="1"/>
    </xf>
    <xf numFmtId="2" fontId="36" fillId="0" borderId="10" xfId="0" applyNumberFormat="1" applyFont="1" applyFill="1" applyBorder="1" applyAlignment="1">
      <alignment horizontal="left" vertical="top" wrapText="1"/>
    </xf>
    <xf numFmtId="49" fontId="39" fillId="0" borderId="10" xfId="0" applyNumberFormat="1" applyFont="1" applyFill="1" applyBorder="1" applyAlignment="1">
      <alignment horizontal="left" vertical="top" wrapText="1"/>
    </xf>
    <xf numFmtId="12" fontId="39" fillId="0" borderId="10" xfId="0" applyNumberFormat="1" applyFont="1" applyFill="1" applyBorder="1" applyAlignment="1">
      <alignment horizontal="left" vertical="top" wrapText="1"/>
    </xf>
    <xf numFmtId="165" fontId="36" fillId="0" borderId="10" xfId="0" applyNumberFormat="1" applyFont="1" applyFill="1" applyBorder="1" applyAlignment="1" applyProtection="1">
      <alignment horizontal="left" vertical="top" wrapText="1"/>
      <protection locked="0"/>
    </xf>
    <xf numFmtId="0" fontId="37" fillId="0" borderId="10" xfId="0" applyFont="1" applyFill="1" applyBorder="1" applyAlignment="1">
      <alignment horizontal="left" vertical="top" wrapText="1"/>
    </xf>
    <xf numFmtId="11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0" applyNumberFormat="1" applyFont="1" applyFill="1" applyBorder="1" applyAlignment="1">
      <alignment horizontal="left" vertical="top" wrapText="1"/>
    </xf>
    <xf numFmtId="0" fontId="36" fillId="0" borderId="12" xfId="0" applyFont="1" applyFill="1" applyBorder="1" applyAlignment="1">
      <alignment horizontal="left" vertical="top" wrapText="1"/>
    </xf>
    <xf numFmtId="0" fontId="36" fillId="0" borderId="10" xfId="0" applyFont="1" applyFill="1" applyBorder="1" applyAlignment="1">
      <alignment horizontal="left" vertical="top"/>
    </xf>
    <xf numFmtId="0" fontId="39" fillId="0" borderId="10" xfId="0" applyFont="1" applyFill="1" applyBorder="1" applyAlignment="1">
      <alignment horizontal="left" vertical="top" wrapText="1"/>
    </xf>
    <xf numFmtId="49" fontId="39" fillId="0" borderId="12" xfId="0" applyNumberFormat="1" applyFont="1" applyFill="1" applyBorder="1" applyAlignment="1">
      <alignment horizontal="left" vertical="top" wrapText="1"/>
    </xf>
    <xf numFmtId="11" fontId="39" fillId="0" borderId="10" xfId="0" applyNumberFormat="1" applyFont="1" applyFill="1" applyBorder="1" applyAlignment="1">
      <alignment horizontal="left" vertical="top" wrapText="1"/>
    </xf>
    <xf numFmtId="49" fontId="36" fillId="0" borderId="12" xfId="43" applyNumberFormat="1" applyFont="1" applyFill="1" applyBorder="1" applyAlignment="1" applyProtection="1">
      <alignment horizontal="left" vertical="top" wrapText="1"/>
      <protection hidden="1"/>
    </xf>
    <xf numFmtId="2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43" applyNumberFormat="1" applyFont="1" applyFill="1" applyBorder="1" applyAlignment="1">
      <alignment horizontal="left" vertical="top" wrapText="1"/>
    </xf>
    <xf numFmtId="11" fontId="36" fillId="0" borderId="10" xfId="0" applyNumberFormat="1" applyFont="1" applyFill="1" applyBorder="1" applyAlignment="1">
      <alignment horizontal="left" vertical="top" wrapText="1"/>
    </xf>
    <xf numFmtId="0" fontId="36" fillId="0" borderId="10" xfId="0" applyNumberFormat="1" applyFont="1" applyFill="1" applyBorder="1" applyAlignment="1">
      <alignment horizontal="left" vertical="top" wrapText="1"/>
    </xf>
    <xf numFmtId="4" fontId="36" fillId="0" borderId="10" xfId="0" applyNumberFormat="1" applyFont="1" applyFill="1" applyBorder="1" applyAlignment="1">
      <alignment horizontal="left" vertical="top" wrapText="1"/>
    </xf>
    <xf numFmtId="2" fontId="39" fillId="0" borderId="10" xfId="0" applyNumberFormat="1" applyFont="1" applyFill="1" applyBorder="1" applyAlignment="1">
      <alignment horizontal="left" vertical="top" wrapText="1"/>
    </xf>
    <xf numFmtId="166" fontId="36" fillId="0" borderId="10" xfId="43" applyNumberFormat="1" applyFont="1" applyFill="1" applyBorder="1" applyAlignment="1">
      <alignment horizontal="left" vertical="top" wrapText="1"/>
    </xf>
    <xf numFmtId="0" fontId="36" fillId="24" borderId="10" xfId="0" applyFont="1" applyFill="1" applyBorder="1" applyAlignment="1">
      <alignment horizontal="left" vertical="top" wrapText="1"/>
    </xf>
    <xf numFmtId="11" fontId="36" fillId="24" borderId="10" xfId="0" applyNumberFormat="1" applyFont="1" applyFill="1" applyBorder="1" applyAlignment="1">
      <alignment horizontal="left" vertical="top" wrapText="1"/>
    </xf>
    <xf numFmtId="0" fontId="13" fillId="24" borderId="0" xfId="0" applyFont="1" applyFill="1" applyBorder="1" applyAlignment="1">
      <alignment horizontal="right" vertical="top"/>
    </xf>
    <xf numFmtId="0" fontId="14" fillId="24" borderId="0" xfId="0" applyFont="1" applyFill="1" applyBorder="1" applyAlignment="1">
      <alignment horizontal="left" vertical="top" wrapText="1"/>
    </xf>
    <xf numFmtId="0" fontId="13" fillId="24" borderId="0" xfId="0" applyFont="1" applyFill="1" applyBorder="1" applyAlignment="1">
      <alignment vertical="top"/>
    </xf>
    <xf numFmtId="0" fontId="14" fillId="24" borderId="0" xfId="0" applyFont="1" applyFill="1" applyAlignment="1">
      <alignment horizontal="justify" wrapText="1"/>
    </xf>
    <xf numFmtId="0" fontId="36" fillId="24" borderId="10" xfId="0" applyFont="1" applyFill="1" applyBorder="1" applyAlignment="1">
      <alignment horizontal="justify" vertical="top" wrapText="1"/>
    </xf>
    <xf numFmtId="49" fontId="39" fillId="24" borderId="10" xfId="0" applyNumberFormat="1" applyFont="1" applyFill="1" applyBorder="1" applyAlignment="1">
      <alignment horizontal="justify" vertical="top" wrapText="1"/>
    </xf>
    <xf numFmtId="0" fontId="36" fillId="0" borderId="10" xfId="0" applyFont="1" applyFill="1" applyBorder="1" applyAlignment="1">
      <alignment horizontal="justify" vertical="top" wrapText="1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36" fillId="24" borderId="10" xfId="0" applyFont="1" applyFill="1" applyBorder="1" applyAlignment="1" applyProtection="1">
      <alignment horizontal="justify" vertical="justify" wrapText="1"/>
      <protection locked="0"/>
    </xf>
    <xf numFmtId="0" fontId="36" fillId="24" borderId="10" xfId="0" applyFont="1" applyFill="1" applyBorder="1" applyAlignment="1">
      <alignment horizontal="center" vertical="top" wrapText="1"/>
    </xf>
    <xf numFmtId="0" fontId="36" fillId="24" borderId="10" xfId="0" applyFont="1" applyFill="1" applyBorder="1" applyAlignment="1" applyProtection="1">
      <alignment horizontal="center" vertical="justify" wrapText="1"/>
      <protection locked="0"/>
    </xf>
    <xf numFmtId="49" fontId="36" fillId="24" borderId="10" xfId="0" applyNumberFormat="1" applyFont="1" applyFill="1" applyBorder="1" applyAlignment="1">
      <alignment horizontal="center" vertical="top" wrapText="1"/>
    </xf>
    <xf numFmtId="0" fontId="36" fillId="24" borderId="10" xfId="0" applyFont="1" applyFill="1" applyBorder="1" applyAlignment="1">
      <alignment horizontal="center" vertical="top" wrapText="1"/>
    </xf>
    <xf numFmtId="0" fontId="36" fillId="24" borderId="13" xfId="0" applyFont="1" applyFill="1" applyBorder="1" applyAlignment="1">
      <alignment horizontal="center" vertical="top"/>
    </xf>
    <xf numFmtId="0" fontId="36" fillId="24" borderId="14" xfId="0" applyFont="1" applyFill="1" applyBorder="1" applyAlignment="1">
      <alignment horizontal="center" vertical="top"/>
    </xf>
    <xf numFmtId="0" fontId="36" fillId="24" borderId="10" xfId="0" applyFont="1" applyFill="1" applyBorder="1" applyAlignment="1">
      <alignment horizontal="center" vertical="top"/>
    </xf>
    <xf numFmtId="0" fontId="36" fillId="24" borderId="13" xfId="0" applyFont="1" applyFill="1" applyBorder="1" applyAlignment="1">
      <alignment horizontal="center" vertical="top" wrapText="1"/>
    </xf>
    <xf numFmtId="0" fontId="36" fillId="24" borderId="14" xfId="0" applyFont="1" applyFill="1" applyBorder="1" applyAlignment="1">
      <alignment horizontal="center" vertical="top" wrapText="1"/>
    </xf>
    <xf numFmtId="0" fontId="36" fillId="24" borderId="15" xfId="0" applyFont="1" applyFill="1" applyBorder="1" applyAlignment="1">
      <alignment horizontal="center" vertical="top" wrapText="1"/>
    </xf>
    <xf numFmtId="4" fontId="13" fillId="24" borderId="0" xfId="0" applyNumberFormat="1" applyFont="1" applyFill="1" applyAlignment="1">
      <alignment horizontal="center" vertical="top"/>
    </xf>
    <xf numFmtId="4" fontId="42" fillId="24" borderId="16" xfId="0" applyNumberFormat="1" applyFont="1" applyFill="1" applyBorder="1" applyAlignment="1">
      <alignment horizontal="center" vertical="top" wrapText="1"/>
    </xf>
    <xf numFmtId="4" fontId="42" fillId="24" borderId="0" xfId="0" applyNumberFormat="1" applyFont="1" applyFill="1" applyAlignment="1">
      <alignment horizontal="center" vertical="top" wrapText="1"/>
    </xf>
    <xf numFmtId="0" fontId="12" fillId="24" borderId="0" xfId="0" applyFont="1" applyFill="1" applyBorder="1" applyAlignment="1" applyProtection="1">
      <alignment horizontal="center" vertical="top" wrapText="1"/>
      <protection locked="0"/>
    </xf>
    <xf numFmtId="0" fontId="14" fillId="24" borderId="11" xfId="0" applyFont="1" applyFill="1" applyBorder="1" applyAlignment="1">
      <alignment horizontal="center" vertical="top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36" fillId="24" borderId="13" xfId="0" applyFont="1" applyFill="1" applyBorder="1" applyAlignment="1" applyProtection="1">
      <alignment horizontal="center" vertical="justify" wrapText="1"/>
      <protection locked="0"/>
    </xf>
    <xf numFmtId="0" fontId="36" fillId="24" borderId="15" xfId="0" applyFont="1" applyFill="1" applyBorder="1" applyAlignment="1" applyProtection="1">
      <alignment horizontal="center" vertical="justify" wrapText="1"/>
      <protection locked="0"/>
    </xf>
    <xf numFmtId="1" fontId="36" fillId="24" borderId="14" xfId="0" applyNumberFormat="1" applyFont="1" applyFill="1" applyBorder="1" applyAlignment="1" applyProtection="1">
      <alignment horizontal="center" vertical="top" wrapText="1"/>
      <protection locked="0"/>
    </xf>
    <xf numFmtId="1" fontId="36" fillId="24" borderId="15" xfId="0" applyNumberFormat="1" applyFont="1" applyFill="1" applyBorder="1" applyAlignment="1" applyProtection="1">
      <alignment horizontal="center" vertical="top" wrapText="1"/>
      <protection locked="0"/>
    </xf>
    <xf numFmtId="0" fontId="36" fillId="24" borderId="15" xfId="0" applyFont="1" applyFill="1" applyBorder="1" applyAlignment="1">
      <alignment horizontal="center" vertical="top"/>
    </xf>
  </cellXfs>
  <cellStyles count="6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10" xfId="66"/>
    <cellStyle name="Обычный 2 11" xfId="68"/>
    <cellStyle name="Обычный 2 2" xfId="50"/>
    <cellStyle name="Обычный 2 2 2" xfId="43"/>
    <cellStyle name="Обычный 2 3" xfId="52"/>
    <cellStyle name="Обычный 2 4" xfId="54"/>
    <cellStyle name="Обычный 2 5" xfId="56"/>
    <cellStyle name="Обычный 2 6" xfId="58"/>
    <cellStyle name="Обычный 2 7" xfId="60"/>
    <cellStyle name="Обычный 2 8" xfId="62"/>
    <cellStyle name="Обычный 2 9" xfId="64"/>
    <cellStyle name="Обычный 3" xfId="44"/>
    <cellStyle name="Обычный 3 10" xfId="65"/>
    <cellStyle name="Обычный 3 11" xfId="67"/>
    <cellStyle name="Обычный 3 2" xfId="48"/>
    <cellStyle name="Обычный 3 3" xfId="51"/>
    <cellStyle name="Обычный 3 4" xfId="53"/>
    <cellStyle name="Обычный 3 5" xfId="55"/>
    <cellStyle name="Обычный 3 6" xfId="57"/>
    <cellStyle name="Обычный 3 7" xfId="59"/>
    <cellStyle name="Обычный 3 8" xfId="61"/>
    <cellStyle name="Обычный 3 9" xfId="6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Процентный 2 2" xfId="49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Финансовый 2 2" xfId="47"/>
    <cellStyle name="Хороший" xfId="42" builtinId="26" customBuiltin="1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0</xdr:row>
      <xdr:rowOff>97156</xdr:rowOff>
    </xdr:from>
    <xdr:to>
      <xdr:col>10</xdr:col>
      <xdr:colOff>813435</xdr:colOff>
      <xdr:row>7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81725" y="97156"/>
          <a:ext cx="2366010" cy="162686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11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УТВЕРЖДЕНА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решением Совета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муниципального образования</a:t>
          </a:r>
        </a:p>
        <a:p>
          <a:pPr marL="0" indent="0"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Туапсинский район</a:t>
          </a:r>
        </a:p>
        <a:p>
          <a:pPr marL="0" indent="0" algn="l" rtl="0">
            <a:defRPr sz="1000"/>
          </a:pPr>
          <a:r>
            <a:rPr lang="ru-RU" sz="1400" u="none">
              <a:effectLst/>
              <a:latin typeface="Times New Roman" pitchFamily="18" charset="0"/>
              <a:ea typeface="+mn-ea"/>
              <a:cs typeface="Times New Roman" pitchFamily="18" charset="0"/>
            </a:rPr>
            <a:t>от 22.12.2023 № 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V1420"/>
  <sheetViews>
    <sheetView showGridLines="0" tabSelected="1" view="pageBreakPreview" topLeftCell="A10" zoomScaleNormal="90" zoomScaleSheetLayoutView="100" workbookViewId="0">
      <selection activeCell="Q20" sqref="Q20"/>
    </sheetView>
  </sheetViews>
  <sheetFormatPr defaultColWidth="9.140625" defaultRowHeight="18" x14ac:dyDescent="0.2"/>
  <cols>
    <col min="1" max="1" width="4.7109375" style="14" customWidth="1"/>
    <col min="2" max="2" width="77" style="49" customWidth="1"/>
    <col min="3" max="3" width="4.5703125" style="4" customWidth="1"/>
    <col min="4" max="4" width="4.28515625" style="5" customWidth="1"/>
    <col min="5" max="5" width="3.7109375" style="5" customWidth="1"/>
    <col min="6" max="6" width="3.28515625" style="5" customWidth="1"/>
    <col min="7" max="7" width="3.28515625" style="4" customWidth="1"/>
    <col min="8" max="8" width="3.28515625" style="5" customWidth="1"/>
    <col min="9" max="9" width="7.28515625" style="5" customWidth="1"/>
    <col min="10" max="10" width="4.5703125" style="5" customWidth="1"/>
    <col min="11" max="11" width="12.7109375" style="4" customWidth="1"/>
    <col min="12" max="12" width="5.7109375" style="17" customWidth="1"/>
    <col min="13" max="13" width="7.5703125" style="14" customWidth="1"/>
    <col min="14" max="14" width="4.28515625" style="14" customWidth="1"/>
    <col min="15" max="15" width="5.7109375" style="14" customWidth="1"/>
    <col min="16" max="16" width="13.42578125" style="14" customWidth="1"/>
    <col min="17" max="17" width="6" style="14" customWidth="1"/>
    <col min="18" max="18" width="6.140625" style="14" customWidth="1"/>
    <col min="19" max="19" width="5.7109375" style="14" customWidth="1"/>
    <col min="20" max="20" width="5.42578125" style="14" customWidth="1"/>
    <col min="21" max="21" width="4.5703125" style="14" customWidth="1"/>
    <col min="22" max="22" width="4.28515625" style="14" customWidth="1"/>
    <col min="23" max="16384" width="9.140625" style="14"/>
  </cols>
  <sheetData>
    <row r="11" spans="1:18" ht="18" customHeight="1" x14ac:dyDescent="0.2">
      <c r="A11" s="96" t="s">
        <v>227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</row>
    <row r="12" spans="1:18" ht="18" customHeight="1" x14ac:dyDescent="0.2">
      <c r="A12" s="96" t="s">
        <v>376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</row>
    <row r="13" spans="1:18" ht="18" customHeight="1" x14ac:dyDescent="0.2">
      <c r="A13" s="96" t="s">
        <v>473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</row>
    <row r="14" spans="1:18" ht="15.75" customHeight="1" x14ac:dyDescent="0.2">
      <c r="A14" s="1"/>
      <c r="B14" s="46"/>
      <c r="C14" s="6"/>
      <c r="D14" s="7"/>
      <c r="E14" s="7"/>
      <c r="F14" s="8"/>
      <c r="G14" s="9"/>
      <c r="H14" s="8"/>
      <c r="I14" s="8"/>
      <c r="J14" s="8"/>
    </row>
    <row r="15" spans="1:18" ht="18.75" x14ac:dyDescent="0.2">
      <c r="A15" s="2"/>
      <c r="B15" s="47"/>
      <c r="C15" s="2"/>
      <c r="D15" s="2"/>
      <c r="E15" s="2"/>
      <c r="F15" s="10"/>
      <c r="G15" s="2"/>
      <c r="H15" s="10"/>
      <c r="I15" s="10"/>
      <c r="J15" s="97" t="s">
        <v>95</v>
      </c>
      <c r="K15" s="97"/>
    </row>
    <row r="16" spans="1:18" ht="36.75" customHeight="1" x14ac:dyDescent="0.2">
      <c r="A16" s="98" t="s">
        <v>0</v>
      </c>
      <c r="B16" s="99" t="s">
        <v>39</v>
      </c>
      <c r="C16" s="98" t="s">
        <v>38</v>
      </c>
      <c r="D16" s="98" t="s">
        <v>37</v>
      </c>
      <c r="E16" s="98"/>
      <c r="F16" s="98"/>
      <c r="G16" s="98"/>
      <c r="H16" s="98"/>
      <c r="I16" s="98"/>
      <c r="J16" s="98"/>
      <c r="K16" s="86" t="s">
        <v>226</v>
      </c>
      <c r="R16" s="15"/>
    </row>
    <row r="17" spans="1:14" ht="36.75" customHeight="1" x14ac:dyDescent="0.2">
      <c r="A17" s="98"/>
      <c r="B17" s="100"/>
      <c r="C17" s="98"/>
      <c r="D17" s="26" t="s">
        <v>33</v>
      </c>
      <c r="E17" s="26" t="s">
        <v>34</v>
      </c>
      <c r="F17" s="98" t="s">
        <v>35</v>
      </c>
      <c r="G17" s="98"/>
      <c r="H17" s="98"/>
      <c r="I17" s="98"/>
      <c r="J17" s="26" t="s">
        <v>36</v>
      </c>
      <c r="K17" s="86"/>
    </row>
    <row r="18" spans="1:14" x14ac:dyDescent="0.2">
      <c r="A18" s="81">
        <v>1</v>
      </c>
      <c r="B18" s="84">
        <v>2</v>
      </c>
      <c r="C18" s="81">
        <v>3</v>
      </c>
      <c r="D18" s="81">
        <v>4</v>
      </c>
      <c r="E18" s="81">
        <v>5</v>
      </c>
      <c r="F18" s="81">
        <v>6</v>
      </c>
      <c r="G18" s="81">
        <v>7</v>
      </c>
      <c r="H18" s="81">
        <v>8</v>
      </c>
      <c r="I18" s="81">
        <v>9</v>
      </c>
      <c r="J18" s="81">
        <v>10</v>
      </c>
      <c r="K18" s="81">
        <v>11</v>
      </c>
      <c r="N18" s="34"/>
    </row>
    <row r="19" spans="1:14" ht="21.6" customHeight="1" x14ac:dyDescent="0.2">
      <c r="A19" s="81"/>
      <c r="B19" s="82" t="s">
        <v>40</v>
      </c>
      <c r="C19" s="81"/>
      <c r="D19" s="81"/>
      <c r="E19" s="81"/>
      <c r="F19" s="11"/>
      <c r="G19" s="81"/>
      <c r="H19" s="11"/>
      <c r="I19" s="11"/>
      <c r="J19" s="81"/>
      <c r="K19" s="20">
        <f>SUM(K20+K28+K184+K242+K279+K311+K388+K445+K486+K691+K776+K843+K910+K941+K887)</f>
        <v>3739856</v>
      </c>
      <c r="M19" s="93"/>
      <c r="N19" s="93"/>
    </row>
    <row r="20" spans="1:14" ht="31.5" x14ac:dyDescent="0.2">
      <c r="A20" s="37">
        <v>1</v>
      </c>
      <c r="B20" s="54" t="s">
        <v>49</v>
      </c>
      <c r="C20" s="39">
        <v>901</v>
      </c>
      <c r="D20" s="40"/>
      <c r="E20" s="40"/>
      <c r="F20" s="39"/>
      <c r="G20" s="40"/>
      <c r="H20" s="39"/>
      <c r="I20" s="39"/>
      <c r="J20" s="40"/>
      <c r="K20" s="25">
        <f t="shared" ref="K20:K24" si="0">SUM(K21)</f>
        <v>1864.3</v>
      </c>
    </row>
    <row r="21" spans="1:14" x14ac:dyDescent="0.2">
      <c r="A21" s="101"/>
      <c r="B21" s="50" t="s">
        <v>1</v>
      </c>
      <c r="C21" s="39">
        <v>901</v>
      </c>
      <c r="D21" s="39" t="s">
        <v>2</v>
      </c>
      <c r="E21" s="39"/>
      <c r="F21" s="39"/>
      <c r="G21" s="39"/>
      <c r="H21" s="39"/>
      <c r="I21" s="39"/>
      <c r="J21" s="39"/>
      <c r="K21" s="25">
        <f t="shared" si="0"/>
        <v>1864.3</v>
      </c>
    </row>
    <row r="22" spans="1:14" ht="47.25" x14ac:dyDescent="0.2">
      <c r="A22" s="101"/>
      <c r="B22" s="50" t="s">
        <v>172</v>
      </c>
      <c r="C22" s="22">
        <v>901</v>
      </c>
      <c r="D22" s="23" t="s">
        <v>2</v>
      </c>
      <c r="E22" s="23" t="s">
        <v>5</v>
      </c>
      <c r="F22" s="23"/>
      <c r="G22" s="41"/>
      <c r="H22" s="23"/>
      <c r="I22" s="23"/>
      <c r="J22" s="23"/>
      <c r="K22" s="25">
        <f t="shared" si="0"/>
        <v>1864.3</v>
      </c>
    </row>
    <row r="23" spans="1:14" ht="31.5" x14ac:dyDescent="0.2">
      <c r="A23" s="101"/>
      <c r="B23" s="50" t="s">
        <v>78</v>
      </c>
      <c r="C23" s="22">
        <v>901</v>
      </c>
      <c r="D23" s="23" t="s">
        <v>2</v>
      </c>
      <c r="E23" s="23" t="s">
        <v>5</v>
      </c>
      <c r="F23" s="23">
        <v>51</v>
      </c>
      <c r="G23" s="41"/>
      <c r="H23" s="23"/>
      <c r="I23" s="23"/>
      <c r="J23" s="23"/>
      <c r="K23" s="25">
        <f t="shared" si="0"/>
        <v>1864.3</v>
      </c>
    </row>
    <row r="24" spans="1:14" x14ac:dyDescent="0.2">
      <c r="A24" s="101"/>
      <c r="B24" s="50" t="s">
        <v>102</v>
      </c>
      <c r="C24" s="22">
        <v>901</v>
      </c>
      <c r="D24" s="23" t="s">
        <v>2</v>
      </c>
      <c r="E24" s="23" t="s">
        <v>5</v>
      </c>
      <c r="F24" s="23">
        <v>51</v>
      </c>
      <c r="G24" s="41">
        <v>1</v>
      </c>
      <c r="H24" s="23"/>
      <c r="I24" s="23"/>
      <c r="J24" s="23"/>
      <c r="K24" s="25">
        <f t="shared" si="0"/>
        <v>1864.3</v>
      </c>
    </row>
    <row r="25" spans="1:14" x14ac:dyDescent="0.2">
      <c r="A25" s="101"/>
      <c r="B25" s="50" t="s">
        <v>54</v>
      </c>
      <c r="C25" s="22">
        <v>901</v>
      </c>
      <c r="D25" s="23" t="s">
        <v>2</v>
      </c>
      <c r="E25" s="23" t="s">
        <v>5</v>
      </c>
      <c r="F25" s="23">
        <v>51</v>
      </c>
      <c r="G25" s="41">
        <v>1</v>
      </c>
      <c r="H25" s="23" t="s">
        <v>99</v>
      </c>
      <c r="I25" s="23" t="s">
        <v>101</v>
      </c>
      <c r="J25" s="23"/>
      <c r="K25" s="25">
        <f>SUM(K26+K27)</f>
        <v>1864.3</v>
      </c>
    </row>
    <row r="26" spans="1:14" s="15" customFormat="1" ht="31.5" x14ac:dyDescent="0.2">
      <c r="A26" s="101"/>
      <c r="B26" s="50" t="s">
        <v>55</v>
      </c>
      <c r="C26" s="22">
        <v>901</v>
      </c>
      <c r="D26" s="23" t="s">
        <v>2</v>
      </c>
      <c r="E26" s="23" t="s">
        <v>5</v>
      </c>
      <c r="F26" s="23">
        <v>51</v>
      </c>
      <c r="G26" s="41">
        <v>1</v>
      </c>
      <c r="H26" s="23" t="s">
        <v>99</v>
      </c>
      <c r="I26" s="23" t="s">
        <v>101</v>
      </c>
      <c r="J26" s="23" t="s">
        <v>56</v>
      </c>
      <c r="K26" s="25">
        <v>1800</v>
      </c>
      <c r="L26" s="17"/>
    </row>
    <row r="27" spans="1:14" s="15" customFormat="1" ht="31.5" x14ac:dyDescent="0.2">
      <c r="A27" s="102"/>
      <c r="B27" s="50" t="s">
        <v>166</v>
      </c>
      <c r="C27" s="22">
        <v>901</v>
      </c>
      <c r="D27" s="23" t="s">
        <v>2</v>
      </c>
      <c r="E27" s="23" t="s">
        <v>5</v>
      </c>
      <c r="F27" s="23">
        <v>51</v>
      </c>
      <c r="G27" s="41">
        <v>1</v>
      </c>
      <c r="H27" s="23" t="s">
        <v>99</v>
      </c>
      <c r="I27" s="23" t="s">
        <v>101</v>
      </c>
      <c r="J27" s="23" t="s">
        <v>58</v>
      </c>
      <c r="K27" s="25">
        <v>64.3</v>
      </c>
      <c r="L27" s="17"/>
    </row>
    <row r="28" spans="1:14" s="15" customFormat="1" ht="31.5" x14ac:dyDescent="0.2">
      <c r="A28" s="90">
        <v>2</v>
      </c>
      <c r="B28" s="55" t="s">
        <v>84</v>
      </c>
      <c r="C28" s="22">
        <v>902</v>
      </c>
      <c r="D28" s="24"/>
      <c r="E28" s="24"/>
      <c r="F28" s="24"/>
      <c r="G28" s="22"/>
      <c r="H28" s="24"/>
      <c r="I28" s="24"/>
      <c r="J28" s="24"/>
      <c r="K28" s="25">
        <f>SUM(K29+K106+K119+K152+K159+K112+K145)</f>
        <v>301780.29999999993</v>
      </c>
      <c r="L28" s="17"/>
    </row>
    <row r="29" spans="1:14" s="15" customFormat="1" x14ac:dyDescent="0.2">
      <c r="A29" s="91"/>
      <c r="B29" s="50" t="s">
        <v>1</v>
      </c>
      <c r="C29" s="22">
        <v>902</v>
      </c>
      <c r="D29" s="24" t="s">
        <v>2</v>
      </c>
      <c r="E29" s="42"/>
      <c r="F29" s="23"/>
      <c r="G29" s="41"/>
      <c r="H29" s="23"/>
      <c r="I29" s="23"/>
      <c r="J29" s="23"/>
      <c r="K29" s="25">
        <f>SUM(K30+K35+K72+K62+K67)</f>
        <v>233579.09999999998</v>
      </c>
      <c r="L29" s="17"/>
    </row>
    <row r="30" spans="1:14" s="15" customFormat="1" ht="31.5" x14ac:dyDescent="0.2">
      <c r="A30" s="91"/>
      <c r="B30" s="50" t="s">
        <v>3</v>
      </c>
      <c r="C30" s="22">
        <v>902</v>
      </c>
      <c r="D30" s="23" t="s">
        <v>2</v>
      </c>
      <c r="E30" s="23" t="s">
        <v>4</v>
      </c>
      <c r="F30" s="23"/>
      <c r="G30" s="41"/>
      <c r="H30" s="23"/>
      <c r="I30" s="23"/>
      <c r="J30" s="23"/>
      <c r="K30" s="25">
        <f t="shared" ref="K30:K32" si="1">SUM(K31)</f>
        <v>2963.8</v>
      </c>
      <c r="L30" s="17"/>
    </row>
    <row r="31" spans="1:14" s="15" customFormat="1" ht="31.5" x14ac:dyDescent="0.2">
      <c r="A31" s="91"/>
      <c r="B31" s="50" t="s">
        <v>57</v>
      </c>
      <c r="C31" s="22">
        <v>902</v>
      </c>
      <c r="D31" s="23" t="s">
        <v>2</v>
      </c>
      <c r="E31" s="23" t="s">
        <v>4</v>
      </c>
      <c r="F31" s="23">
        <v>50</v>
      </c>
      <c r="G31" s="41"/>
      <c r="H31" s="23"/>
      <c r="I31" s="23"/>
      <c r="J31" s="23"/>
      <c r="K31" s="25">
        <f t="shared" si="1"/>
        <v>2963.8</v>
      </c>
      <c r="L31" s="17"/>
    </row>
    <row r="32" spans="1:14" s="15" customFormat="1" x14ac:dyDescent="0.2">
      <c r="A32" s="91"/>
      <c r="B32" s="50" t="s">
        <v>103</v>
      </c>
      <c r="C32" s="22">
        <v>902</v>
      </c>
      <c r="D32" s="23" t="s">
        <v>2</v>
      </c>
      <c r="E32" s="23" t="s">
        <v>4</v>
      </c>
      <c r="F32" s="23">
        <v>50</v>
      </c>
      <c r="G32" s="41">
        <v>1</v>
      </c>
      <c r="H32" s="23"/>
      <c r="I32" s="23"/>
      <c r="J32" s="23"/>
      <c r="K32" s="25">
        <f t="shared" si="1"/>
        <v>2963.8</v>
      </c>
      <c r="L32" s="17"/>
    </row>
    <row r="33" spans="1:12" s="15" customFormat="1" x14ac:dyDescent="0.2">
      <c r="A33" s="91"/>
      <c r="B33" s="50" t="s">
        <v>54</v>
      </c>
      <c r="C33" s="22">
        <v>902</v>
      </c>
      <c r="D33" s="23" t="s">
        <v>2</v>
      </c>
      <c r="E33" s="23" t="s">
        <v>4</v>
      </c>
      <c r="F33" s="23">
        <v>50</v>
      </c>
      <c r="G33" s="41">
        <v>1</v>
      </c>
      <c r="H33" s="23" t="s">
        <v>99</v>
      </c>
      <c r="I33" s="23" t="s">
        <v>101</v>
      </c>
      <c r="J33" s="23"/>
      <c r="K33" s="25">
        <f>SUM(K34:K34)</f>
        <v>2963.8</v>
      </c>
      <c r="L33" s="17"/>
    </row>
    <row r="34" spans="1:12" s="15" customFormat="1" ht="31.5" x14ac:dyDescent="0.2">
      <c r="A34" s="91"/>
      <c r="B34" s="50" t="s">
        <v>55</v>
      </c>
      <c r="C34" s="22">
        <v>902</v>
      </c>
      <c r="D34" s="23" t="s">
        <v>2</v>
      </c>
      <c r="E34" s="23" t="s">
        <v>4</v>
      </c>
      <c r="F34" s="23">
        <v>50</v>
      </c>
      <c r="G34" s="41">
        <v>1</v>
      </c>
      <c r="H34" s="23" t="s">
        <v>99</v>
      </c>
      <c r="I34" s="23" t="s">
        <v>101</v>
      </c>
      <c r="J34" s="23" t="s">
        <v>56</v>
      </c>
      <c r="K34" s="25">
        <v>2963.8</v>
      </c>
      <c r="L34" s="17"/>
    </row>
    <row r="35" spans="1:12" s="15" customFormat="1" ht="47.25" x14ac:dyDescent="0.2">
      <c r="A35" s="91"/>
      <c r="B35" s="50" t="s">
        <v>52</v>
      </c>
      <c r="C35" s="22">
        <v>902</v>
      </c>
      <c r="D35" s="23" t="s">
        <v>2</v>
      </c>
      <c r="E35" s="23" t="s">
        <v>6</v>
      </c>
      <c r="F35" s="23"/>
      <c r="G35" s="41"/>
      <c r="H35" s="23"/>
      <c r="I35" s="23"/>
      <c r="J35" s="23"/>
      <c r="K35" s="25">
        <f>K36+K41</f>
        <v>106533.5</v>
      </c>
      <c r="L35" s="17"/>
    </row>
    <row r="36" spans="1:12" s="15" customFormat="1" ht="31.5" x14ac:dyDescent="0.2">
      <c r="A36" s="91"/>
      <c r="B36" s="52" t="s">
        <v>479</v>
      </c>
      <c r="C36" s="22">
        <v>902</v>
      </c>
      <c r="D36" s="23" t="s">
        <v>2</v>
      </c>
      <c r="E36" s="23" t="s">
        <v>6</v>
      </c>
      <c r="F36" s="23" t="s">
        <v>117</v>
      </c>
      <c r="G36" s="41"/>
      <c r="H36" s="23"/>
      <c r="I36" s="23"/>
      <c r="J36" s="23"/>
      <c r="K36" s="25">
        <f>K37</f>
        <v>78</v>
      </c>
      <c r="L36" s="17"/>
    </row>
    <row r="37" spans="1:12" s="15" customFormat="1" ht="31.5" x14ac:dyDescent="0.2">
      <c r="A37" s="91"/>
      <c r="B37" s="52" t="s">
        <v>480</v>
      </c>
      <c r="C37" s="22">
        <v>902</v>
      </c>
      <c r="D37" s="23" t="s">
        <v>2</v>
      </c>
      <c r="E37" s="23" t="s">
        <v>6</v>
      </c>
      <c r="F37" s="23" t="s">
        <v>117</v>
      </c>
      <c r="G37" s="41">
        <v>6</v>
      </c>
      <c r="H37" s="23"/>
      <c r="I37" s="23"/>
      <c r="J37" s="23"/>
      <c r="K37" s="25">
        <f>K38</f>
        <v>78</v>
      </c>
      <c r="L37" s="17"/>
    </row>
    <row r="38" spans="1:12" s="15" customFormat="1" x14ac:dyDescent="0.2">
      <c r="A38" s="91"/>
      <c r="B38" s="52" t="s">
        <v>493</v>
      </c>
      <c r="C38" s="22">
        <v>902</v>
      </c>
      <c r="D38" s="23" t="s">
        <v>2</v>
      </c>
      <c r="E38" s="23" t="s">
        <v>6</v>
      </c>
      <c r="F38" s="23" t="s">
        <v>117</v>
      </c>
      <c r="G38" s="41">
        <v>6</v>
      </c>
      <c r="H38" s="23" t="s">
        <v>2</v>
      </c>
      <c r="I38" s="23"/>
      <c r="J38" s="23"/>
      <c r="K38" s="25">
        <f>K39</f>
        <v>78</v>
      </c>
      <c r="L38" s="17"/>
    </row>
    <row r="39" spans="1:12" s="15" customFormat="1" ht="94.5" x14ac:dyDescent="0.2">
      <c r="A39" s="91"/>
      <c r="B39" s="51" t="s">
        <v>464</v>
      </c>
      <c r="C39" s="22">
        <v>902</v>
      </c>
      <c r="D39" s="23" t="s">
        <v>2</v>
      </c>
      <c r="E39" s="23" t="s">
        <v>6</v>
      </c>
      <c r="F39" s="23" t="s">
        <v>117</v>
      </c>
      <c r="G39" s="41">
        <v>6</v>
      </c>
      <c r="H39" s="23" t="s">
        <v>2</v>
      </c>
      <c r="I39" s="23" t="s">
        <v>116</v>
      </c>
      <c r="J39" s="23"/>
      <c r="K39" s="25">
        <f>K40</f>
        <v>78</v>
      </c>
      <c r="L39" s="17"/>
    </row>
    <row r="40" spans="1:12" s="15" customFormat="1" ht="31.5" x14ac:dyDescent="0.2">
      <c r="A40" s="91"/>
      <c r="B40" s="50" t="s">
        <v>166</v>
      </c>
      <c r="C40" s="22">
        <v>902</v>
      </c>
      <c r="D40" s="23" t="s">
        <v>2</v>
      </c>
      <c r="E40" s="23" t="s">
        <v>6</v>
      </c>
      <c r="F40" s="23" t="s">
        <v>117</v>
      </c>
      <c r="G40" s="41">
        <v>6</v>
      </c>
      <c r="H40" s="23" t="s">
        <v>2</v>
      </c>
      <c r="I40" s="23" t="s">
        <v>116</v>
      </c>
      <c r="J40" s="23" t="s">
        <v>58</v>
      </c>
      <c r="K40" s="25">
        <v>78</v>
      </c>
      <c r="L40" s="17"/>
    </row>
    <row r="41" spans="1:12" x14ac:dyDescent="0.2">
      <c r="A41" s="91"/>
      <c r="B41" s="50" t="s">
        <v>86</v>
      </c>
      <c r="C41" s="22">
        <v>902</v>
      </c>
      <c r="D41" s="23" t="s">
        <v>2</v>
      </c>
      <c r="E41" s="23" t="s">
        <v>6</v>
      </c>
      <c r="F41" s="23">
        <v>52</v>
      </c>
      <c r="G41" s="41"/>
      <c r="H41" s="23"/>
      <c r="I41" s="23"/>
      <c r="J41" s="23"/>
      <c r="K41" s="25">
        <f>SUM(K42+K55)</f>
        <v>106455.5</v>
      </c>
    </row>
    <row r="42" spans="1:12" ht="31.5" x14ac:dyDescent="0.2">
      <c r="A42" s="91"/>
      <c r="B42" s="50" t="s">
        <v>59</v>
      </c>
      <c r="C42" s="22">
        <v>902</v>
      </c>
      <c r="D42" s="23" t="s">
        <v>2</v>
      </c>
      <c r="E42" s="23" t="s">
        <v>6</v>
      </c>
      <c r="F42" s="23">
        <v>52</v>
      </c>
      <c r="G42" s="41">
        <v>1</v>
      </c>
      <c r="H42" s="23"/>
      <c r="I42" s="23"/>
      <c r="J42" s="23"/>
      <c r="K42" s="25">
        <f>K43+K49+K52</f>
        <v>104943.7</v>
      </c>
    </row>
    <row r="43" spans="1:12" x14ac:dyDescent="0.2">
      <c r="A43" s="91"/>
      <c r="B43" s="50" t="s">
        <v>54</v>
      </c>
      <c r="C43" s="22">
        <v>902</v>
      </c>
      <c r="D43" s="23" t="s">
        <v>2</v>
      </c>
      <c r="E43" s="23" t="s">
        <v>6</v>
      </c>
      <c r="F43" s="23">
        <v>52</v>
      </c>
      <c r="G43" s="41">
        <v>1</v>
      </c>
      <c r="H43" s="23" t="s">
        <v>99</v>
      </c>
      <c r="I43" s="23" t="s">
        <v>101</v>
      </c>
      <c r="J43" s="23"/>
      <c r="K43" s="25">
        <f>K44+K45+K47+K48+K46</f>
        <v>103165.6</v>
      </c>
    </row>
    <row r="44" spans="1:12" ht="31.5" x14ac:dyDescent="0.2">
      <c r="A44" s="91"/>
      <c r="B44" s="50" t="s">
        <v>55</v>
      </c>
      <c r="C44" s="22">
        <v>902</v>
      </c>
      <c r="D44" s="23" t="s">
        <v>2</v>
      </c>
      <c r="E44" s="23" t="s">
        <v>6</v>
      </c>
      <c r="F44" s="23">
        <v>52</v>
      </c>
      <c r="G44" s="41">
        <v>1</v>
      </c>
      <c r="H44" s="23" t="s">
        <v>99</v>
      </c>
      <c r="I44" s="23" t="s">
        <v>101</v>
      </c>
      <c r="J44" s="23" t="s">
        <v>56</v>
      </c>
      <c r="K44" s="25">
        <v>101433.3</v>
      </c>
    </row>
    <row r="45" spans="1:12" ht="31.5" x14ac:dyDescent="0.2">
      <c r="A45" s="91"/>
      <c r="B45" s="50" t="s">
        <v>166</v>
      </c>
      <c r="C45" s="22">
        <v>902</v>
      </c>
      <c r="D45" s="23" t="s">
        <v>2</v>
      </c>
      <c r="E45" s="23" t="s">
        <v>6</v>
      </c>
      <c r="F45" s="23">
        <v>52</v>
      </c>
      <c r="G45" s="41">
        <v>1</v>
      </c>
      <c r="H45" s="23" t="s">
        <v>99</v>
      </c>
      <c r="I45" s="23" t="s">
        <v>101</v>
      </c>
      <c r="J45" s="23" t="s">
        <v>58</v>
      </c>
      <c r="K45" s="25">
        <v>1426.1</v>
      </c>
    </row>
    <row r="46" spans="1:12" x14ac:dyDescent="0.2">
      <c r="A46" s="91"/>
      <c r="B46" s="50" t="s">
        <v>66</v>
      </c>
      <c r="C46" s="22">
        <v>902</v>
      </c>
      <c r="D46" s="23" t="s">
        <v>2</v>
      </c>
      <c r="E46" s="23" t="s">
        <v>6</v>
      </c>
      <c r="F46" s="23">
        <v>52</v>
      </c>
      <c r="G46" s="41">
        <v>1</v>
      </c>
      <c r="H46" s="23" t="s">
        <v>99</v>
      </c>
      <c r="I46" s="23" t="s">
        <v>101</v>
      </c>
      <c r="J46" s="23" t="s">
        <v>67</v>
      </c>
      <c r="K46" s="25"/>
    </row>
    <row r="47" spans="1:12" x14ac:dyDescent="0.2">
      <c r="A47" s="91"/>
      <c r="B47" s="50" t="s">
        <v>22</v>
      </c>
      <c r="C47" s="22">
        <v>902</v>
      </c>
      <c r="D47" s="23" t="s">
        <v>2</v>
      </c>
      <c r="E47" s="23" t="s">
        <v>6</v>
      </c>
      <c r="F47" s="23">
        <v>52</v>
      </c>
      <c r="G47" s="41">
        <v>1</v>
      </c>
      <c r="H47" s="23" t="s">
        <v>99</v>
      </c>
      <c r="I47" s="23" t="s">
        <v>101</v>
      </c>
      <c r="J47" s="23" t="s">
        <v>70</v>
      </c>
      <c r="K47" s="25"/>
    </row>
    <row r="48" spans="1:12" x14ac:dyDescent="0.2">
      <c r="A48" s="91"/>
      <c r="B48" s="50" t="s">
        <v>60</v>
      </c>
      <c r="C48" s="22">
        <v>902</v>
      </c>
      <c r="D48" s="23" t="s">
        <v>2</v>
      </c>
      <c r="E48" s="23" t="s">
        <v>6</v>
      </c>
      <c r="F48" s="23">
        <v>52</v>
      </c>
      <c r="G48" s="41">
        <v>1</v>
      </c>
      <c r="H48" s="23" t="s">
        <v>99</v>
      </c>
      <c r="I48" s="23" t="s">
        <v>101</v>
      </c>
      <c r="J48" s="23" t="s">
        <v>61</v>
      </c>
      <c r="K48" s="25">
        <v>306.2</v>
      </c>
    </row>
    <row r="49" spans="1:12" ht="63" x14ac:dyDescent="0.2">
      <c r="A49" s="91"/>
      <c r="B49" s="50" t="s">
        <v>319</v>
      </c>
      <c r="C49" s="22">
        <v>902</v>
      </c>
      <c r="D49" s="23" t="s">
        <v>2</v>
      </c>
      <c r="E49" s="23" t="s">
        <v>6</v>
      </c>
      <c r="F49" s="23">
        <v>52</v>
      </c>
      <c r="G49" s="41">
        <v>1</v>
      </c>
      <c r="H49" s="23" t="s">
        <v>99</v>
      </c>
      <c r="I49" s="23" t="s">
        <v>320</v>
      </c>
      <c r="J49" s="23"/>
      <c r="K49" s="25">
        <f>SUM(K50:K51)</f>
        <v>1246.9000000000001</v>
      </c>
    </row>
    <row r="50" spans="1:12" ht="31.5" x14ac:dyDescent="0.2">
      <c r="A50" s="91"/>
      <c r="B50" s="50" t="s">
        <v>55</v>
      </c>
      <c r="C50" s="22">
        <v>902</v>
      </c>
      <c r="D50" s="23" t="s">
        <v>2</v>
      </c>
      <c r="E50" s="23" t="s">
        <v>6</v>
      </c>
      <c r="F50" s="23">
        <v>52</v>
      </c>
      <c r="G50" s="41">
        <v>1</v>
      </c>
      <c r="H50" s="23" t="s">
        <v>99</v>
      </c>
      <c r="I50" s="23" t="s">
        <v>320</v>
      </c>
      <c r="J50" s="23" t="s">
        <v>56</v>
      </c>
      <c r="K50" s="25">
        <v>1195.7</v>
      </c>
    </row>
    <row r="51" spans="1:12" ht="31.5" x14ac:dyDescent="0.2">
      <c r="A51" s="91"/>
      <c r="B51" s="50" t="s">
        <v>166</v>
      </c>
      <c r="C51" s="22">
        <v>902</v>
      </c>
      <c r="D51" s="23" t="s">
        <v>2</v>
      </c>
      <c r="E51" s="23" t="s">
        <v>6</v>
      </c>
      <c r="F51" s="23">
        <v>52</v>
      </c>
      <c r="G51" s="41">
        <v>1</v>
      </c>
      <c r="H51" s="23" t="s">
        <v>99</v>
      </c>
      <c r="I51" s="23" t="s">
        <v>320</v>
      </c>
      <c r="J51" s="23" t="s">
        <v>58</v>
      </c>
      <c r="K51" s="25">
        <v>51.2</v>
      </c>
    </row>
    <row r="52" spans="1:12" ht="47.25" x14ac:dyDescent="0.2">
      <c r="A52" s="91"/>
      <c r="B52" s="50" t="s">
        <v>222</v>
      </c>
      <c r="C52" s="22">
        <v>902</v>
      </c>
      <c r="D52" s="23" t="s">
        <v>2</v>
      </c>
      <c r="E52" s="23" t="s">
        <v>6</v>
      </c>
      <c r="F52" s="23">
        <v>52</v>
      </c>
      <c r="G52" s="41">
        <v>1</v>
      </c>
      <c r="H52" s="23" t="s">
        <v>99</v>
      </c>
      <c r="I52" s="23" t="s">
        <v>223</v>
      </c>
      <c r="J52" s="23"/>
      <c r="K52" s="25">
        <f>SUM(K53:K54)</f>
        <v>531.20000000000005</v>
      </c>
    </row>
    <row r="53" spans="1:12" ht="31.5" x14ac:dyDescent="0.2">
      <c r="A53" s="91"/>
      <c r="B53" s="50" t="s">
        <v>55</v>
      </c>
      <c r="C53" s="22">
        <v>902</v>
      </c>
      <c r="D53" s="23" t="s">
        <v>2</v>
      </c>
      <c r="E53" s="23" t="s">
        <v>6</v>
      </c>
      <c r="F53" s="23">
        <v>52</v>
      </c>
      <c r="G53" s="41">
        <v>1</v>
      </c>
      <c r="H53" s="23" t="s">
        <v>99</v>
      </c>
      <c r="I53" s="23" t="s">
        <v>223</v>
      </c>
      <c r="J53" s="23" t="s">
        <v>56</v>
      </c>
      <c r="K53" s="25">
        <v>460.7</v>
      </c>
    </row>
    <row r="54" spans="1:12" ht="31.5" x14ac:dyDescent="0.2">
      <c r="A54" s="91"/>
      <c r="B54" s="50" t="s">
        <v>166</v>
      </c>
      <c r="C54" s="22">
        <v>902</v>
      </c>
      <c r="D54" s="23" t="s">
        <v>2</v>
      </c>
      <c r="E54" s="23" t="s">
        <v>6</v>
      </c>
      <c r="F54" s="23">
        <v>52</v>
      </c>
      <c r="G54" s="41">
        <v>1</v>
      </c>
      <c r="H54" s="23" t="s">
        <v>99</v>
      </c>
      <c r="I54" s="23" t="s">
        <v>223</v>
      </c>
      <c r="J54" s="23" t="s">
        <v>58</v>
      </c>
      <c r="K54" s="25">
        <v>70.5</v>
      </c>
    </row>
    <row r="55" spans="1:12" x14ac:dyDescent="0.2">
      <c r="A55" s="91"/>
      <c r="B55" s="50" t="s">
        <v>62</v>
      </c>
      <c r="C55" s="22">
        <v>902</v>
      </c>
      <c r="D55" s="23" t="s">
        <v>2</v>
      </c>
      <c r="E55" s="23" t="s">
        <v>6</v>
      </c>
      <c r="F55" s="23" t="s">
        <v>106</v>
      </c>
      <c r="G55" s="41">
        <v>2</v>
      </c>
      <c r="H55" s="23"/>
      <c r="I55" s="23"/>
      <c r="J55" s="23"/>
      <c r="K55" s="25">
        <f>SUM(K56+K59)</f>
        <v>1511.8000000000002</v>
      </c>
    </row>
    <row r="56" spans="1:12" s="15" customFormat="1" ht="31.5" x14ac:dyDescent="0.2">
      <c r="A56" s="91"/>
      <c r="B56" s="56" t="s">
        <v>356</v>
      </c>
      <c r="C56" s="22">
        <v>902</v>
      </c>
      <c r="D56" s="23" t="s">
        <v>2</v>
      </c>
      <c r="E56" s="23" t="s">
        <v>6</v>
      </c>
      <c r="F56" s="23" t="s">
        <v>106</v>
      </c>
      <c r="G56" s="41">
        <v>2</v>
      </c>
      <c r="H56" s="23" t="s">
        <v>99</v>
      </c>
      <c r="I56" s="23" t="s">
        <v>107</v>
      </c>
      <c r="J56" s="23"/>
      <c r="K56" s="25">
        <f>SUM(K57:K58)</f>
        <v>756</v>
      </c>
      <c r="L56" s="17"/>
    </row>
    <row r="57" spans="1:12" s="15" customFormat="1" ht="51" customHeight="1" x14ac:dyDescent="0.2">
      <c r="A57" s="91"/>
      <c r="B57" s="50" t="s">
        <v>165</v>
      </c>
      <c r="C57" s="22">
        <v>902</v>
      </c>
      <c r="D57" s="23" t="s">
        <v>2</v>
      </c>
      <c r="E57" s="23" t="s">
        <v>6</v>
      </c>
      <c r="F57" s="23" t="s">
        <v>106</v>
      </c>
      <c r="G57" s="41">
        <v>2</v>
      </c>
      <c r="H57" s="23" t="s">
        <v>99</v>
      </c>
      <c r="I57" s="23" t="s">
        <v>107</v>
      </c>
      <c r="J57" s="23" t="s">
        <v>56</v>
      </c>
      <c r="K57" s="25">
        <v>676.6</v>
      </c>
      <c r="L57" s="17"/>
    </row>
    <row r="58" spans="1:12" s="15" customFormat="1" ht="31.5" x14ac:dyDescent="0.2">
      <c r="A58" s="91"/>
      <c r="B58" s="50" t="s">
        <v>166</v>
      </c>
      <c r="C58" s="22">
        <v>902</v>
      </c>
      <c r="D58" s="23" t="s">
        <v>2</v>
      </c>
      <c r="E58" s="23" t="s">
        <v>6</v>
      </c>
      <c r="F58" s="23" t="s">
        <v>106</v>
      </c>
      <c r="G58" s="41">
        <v>2</v>
      </c>
      <c r="H58" s="23" t="s">
        <v>99</v>
      </c>
      <c r="I58" s="23" t="s">
        <v>107</v>
      </c>
      <c r="J58" s="23" t="s">
        <v>58</v>
      </c>
      <c r="K58" s="25">
        <v>79.400000000000006</v>
      </c>
      <c r="L58" s="17"/>
    </row>
    <row r="59" spans="1:12" s="15" customFormat="1" ht="63" x14ac:dyDescent="0.2">
      <c r="A59" s="91"/>
      <c r="B59" s="57" t="s">
        <v>429</v>
      </c>
      <c r="C59" s="22">
        <v>902</v>
      </c>
      <c r="D59" s="23" t="s">
        <v>2</v>
      </c>
      <c r="E59" s="23" t="s">
        <v>6</v>
      </c>
      <c r="F59" s="23" t="s">
        <v>106</v>
      </c>
      <c r="G59" s="41">
        <v>2</v>
      </c>
      <c r="H59" s="23" t="s">
        <v>99</v>
      </c>
      <c r="I59" s="23" t="s">
        <v>428</v>
      </c>
      <c r="J59" s="23"/>
      <c r="K59" s="25">
        <f>SUM(K60:K61)</f>
        <v>755.80000000000007</v>
      </c>
      <c r="L59" s="17"/>
    </row>
    <row r="60" spans="1:12" s="15" customFormat="1" ht="49.5" customHeight="1" x14ac:dyDescent="0.2">
      <c r="A60" s="91"/>
      <c r="B60" s="50" t="s">
        <v>165</v>
      </c>
      <c r="C60" s="22">
        <v>902</v>
      </c>
      <c r="D60" s="23" t="s">
        <v>2</v>
      </c>
      <c r="E60" s="23" t="s">
        <v>6</v>
      </c>
      <c r="F60" s="23" t="s">
        <v>106</v>
      </c>
      <c r="G60" s="41">
        <v>2</v>
      </c>
      <c r="H60" s="23" t="s">
        <v>99</v>
      </c>
      <c r="I60" s="23" t="s">
        <v>428</v>
      </c>
      <c r="J60" s="23" t="s">
        <v>56</v>
      </c>
      <c r="K60" s="25">
        <v>676.6</v>
      </c>
      <c r="L60" s="17"/>
    </row>
    <row r="61" spans="1:12" s="15" customFormat="1" ht="31.5" x14ac:dyDescent="0.2">
      <c r="A61" s="91"/>
      <c r="B61" s="50" t="s">
        <v>166</v>
      </c>
      <c r="C61" s="22">
        <v>902</v>
      </c>
      <c r="D61" s="23" t="s">
        <v>2</v>
      </c>
      <c r="E61" s="23" t="s">
        <v>6</v>
      </c>
      <c r="F61" s="23" t="s">
        <v>106</v>
      </c>
      <c r="G61" s="41">
        <v>2</v>
      </c>
      <c r="H61" s="23" t="s">
        <v>99</v>
      </c>
      <c r="I61" s="23" t="s">
        <v>428</v>
      </c>
      <c r="J61" s="23" t="s">
        <v>58</v>
      </c>
      <c r="K61" s="25">
        <v>79.2</v>
      </c>
      <c r="L61" s="17"/>
    </row>
    <row r="62" spans="1:12" s="15" customFormat="1" x14ac:dyDescent="0.2">
      <c r="A62" s="91"/>
      <c r="B62" s="50" t="s">
        <v>298</v>
      </c>
      <c r="C62" s="22">
        <v>902</v>
      </c>
      <c r="D62" s="23" t="s">
        <v>2</v>
      </c>
      <c r="E62" s="23" t="s">
        <v>7</v>
      </c>
      <c r="F62" s="23"/>
      <c r="G62" s="41"/>
      <c r="H62" s="23"/>
      <c r="I62" s="23"/>
      <c r="J62" s="23"/>
      <c r="K62" s="25">
        <f>SUM(K63)</f>
        <v>13.8</v>
      </c>
      <c r="L62" s="17"/>
    </row>
    <row r="63" spans="1:12" s="15" customFormat="1" x14ac:dyDescent="0.2">
      <c r="A63" s="91"/>
      <c r="B63" s="50" t="s">
        <v>86</v>
      </c>
      <c r="C63" s="22">
        <v>902</v>
      </c>
      <c r="D63" s="23" t="s">
        <v>2</v>
      </c>
      <c r="E63" s="23" t="s">
        <v>7</v>
      </c>
      <c r="F63" s="23">
        <v>52</v>
      </c>
      <c r="G63" s="41"/>
      <c r="H63" s="23"/>
      <c r="I63" s="23"/>
      <c r="J63" s="23"/>
      <c r="K63" s="25">
        <f>SUM(K64)</f>
        <v>13.8</v>
      </c>
      <c r="L63" s="17"/>
    </row>
    <row r="64" spans="1:12" s="15" customFormat="1" x14ac:dyDescent="0.2">
      <c r="A64" s="91"/>
      <c r="B64" s="58" t="s">
        <v>62</v>
      </c>
      <c r="C64" s="22">
        <v>902</v>
      </c>
      <c r="D64" s="23" t="s">
        <v>2</v>
      </c>
      <c r="E64" s="23" t="s">
        <v>7</v>
      </c>
      <c r="F64" s="23" t="s">
        <v>106</v>
      </c>
      <c r="G64" s="23" t="s">
        <v>158</v>
      </c>
      <c r="H64" s="23"/>
      <c r="I64" s="23"/>
      <c r="J64" s="23"/>
      <c r="K64" s="25">
        <f>SUM(K65)</f>
        <v>13.8</v>
      </c>
      <c r="L64" s="17"/>
    </row>
    <row r="65" spans="1:12" s="15" customFormat="1" ht="47.25" x14ac:dyDescent="0.2">
      <c r="A65" s="91"/>
      <c r="B65" s="57" t="s">
        <v>297</v>
      </c>
      <c r="C65" s="22">
        <v>902</v>
      </c>
      <c r="D65" s="23" t="s">
        <v>2</v>
      </c>
      <c r="E65" s="23" t="s">
        <v>7</v>
      </c>
      <c r="F65" s="23" t="s">
        <v>106</v>
      </c>
      <c r="G65" s="23" t="s">
        <v>158</v>
      </c>
      <c r="H65" s="23" t="s">
        <v>99</v>
      </c>
      <c r="I65" s="23" t="s">
        <v>296</v>
      </c>
      <c r="J65" s="23"/>
      <c r="K65" s="25">
        <f>SUM(K66)</f>
        <v>13.8</v>
      </c>
      <c r="L65" s="17"/>
    </row>
    <row r="66" spans="1:12" s="15" customFormat="1" ht="31.5" x14ac:dyDescent="0.2">
      <c r="A66" s="91"/>
      <c r="B66" s="50" t="s">
        <v>166</v>
      </c>
      <c r="C66" s="22">
        <v>902</v>
      </c>
      <c r="D66" s="23" t="s">
        <v>2</v>
      </c>
      <c r="E66" s="23" t="s">
        <v>7</v>
      </c>
      <c r="F66" s="23" t="s">
        <v>106</v>
      </c>
      <c r="G66" s="23" t="s">
        <v>158</v>
      </c>
      <c r="H66" s="23" t="s">
        <v>99</v>
      </c>
      <c r="I66" s="23" t="s">
        <v>296</v>
      </c>
      <c r="J66" s="23" t="s">
        <v>58</v>
      </c>
      <c r="K66" s="25">
        <v>13.8</v>
      </c>
      <c r="L66" s="17"/>
    </row>
    <row r="67" spans="1:12" s="15" customFormat="1" x14ac:dyDescent="0.2">
      <c r="A67" s="91"/>
      <c r="B67" s="50" t="s">
        <v>457</v>
      </c>
      <c r="C67" s="22">
        <v>902</v>
      </c>
      <c r="D67" s="23" t="s">
        <v>2</v>
      </c>
      <c r="E67" s="23" t="s">
        <v>8</v>
      </c>
      <c r="F67" s="23"/>
      <c r="G67" s="23"/>
      <c r="H67" s="23"/>
      <c r="I67" s="23"/>
      <c r="J67" s="23"/>
      <c r="K67" s="25">
        <f>K68</f>
        <v>0</v>
      </c>
      <c r="L67" s="17"/>
    </row>
    <row r="68" spans="1:12" s="15" customFormat="1" ht="31.5" x14ac:dyDescent="0.2">
      <c r="A68" s="91"/>
      <c r="B68" s="50" t="s">
        <v>78</v>
      </c>
      <c r="C68" s="22">
        <v>902</v>
      </c>
      <c r="D68" s="23" t="s">
        <v>2</v>
      </c>
      <c r="E68" s="23" t="s">
        <v>8</v>
      </c>
      <c r="F68" s="23" t="s">
        <v>458</v>
      </c>
      <c r="G68" s="23"/>
      <c r="H68" s="23"/>
      <c r="I68" s="23"/>
      <c r="J68" s="23"/>
      <c r="K68" s="25">
        <f>K69</f>
        <v>0</v>
      </c>
      <c r="L68" s="17"/>
    </row>
    <row r="69" spans="1:12" s="15" customFormat="1" ht="36.6" customHeight="1" x14ac:dyDescent="0.2">
      <c r="A69" s="91"/>
      <c r="B69" s="50" t="s">
        <v>459</v>
      </c>
      <c r="C69" s="22">
        <v>902</v>
      </c>
      <c r="D69" s="23" t="s">
        <v>2</v>
      </c>
      <c r="E69" s="23" t="s">
        <v>8</v>
      </c>
      <c r="F69" s="23" t="s">
        <v>458</v>
      </c>
      <c r="G69" s="23" t="s">
        <v>158</v>
      </c>
      <c r="H69" s="23"/>
      <c r="I69" s="23"/>
      <c r="J69" s="23"/>
      <c r="K69" s="25">
        <f>K70</f>
        <v>0</v>
      </c>
      <c r="L69" s="17"/>
    </row>
    <row r="70" spans="1:12" s="15" customFormat="1" ht="31.5" x14ac:dyDescent="0.2">
      <c r="A70" s="91"/>
      <c r="B70" s="50" t="s">
        <v>460</v>
      </c>
      <c r="C70" s="22">
        <v>902</v>
      </c>
      <c r="D70" s="23" t="s">
        <v>2</v>
      </c>
      <c r="E70" s="23" t="s">
        <v>8</v>
      </c>
      <c r="F70" s="23" t="s">
        <v>458</v>
      </c>
      <c r="G70" s="23" t="s">
        <v>158</v>
      </c>
      <c r="H70" s="23" t="s">
        <v>99</v>
      </c>
      <c r="I70" s="23" t="s">
        <v>461</v>
      </c>
      <c r="J70" s="23"/>
      <c r="K70" s="25">
        <f>K71</f>
        <v>0</v>
      </c>
      <c r="L70" s="17"/>
    </row>
    <row r="71" spans="1:12" s="15" customFormat="1" x14ac:dyDescent="0.2">
      <c r="A71" s="91"/>
      <c r="B71" s="50" t="s">
        <v>60</v>
      </c>
      <c r="C71" s="22">
        <v>902</v>
      </c>
      <c r="D71" s="23" t="s">
        <v>2</v>
      </c>
      <c r="E71" s="23" t="s">
        <v>8</v>
      </c>
      <c r="F71" s="23" t="s">
        <v>458</v>
      </c>
      <c r="G71" s="23" t="s">
        <v>158</v>
      </c>
      <c r="H71" s="23" t="s">
        <v>99</v>
      </c>
      <c r="I71" s="23" t="s">
        <v>461</v>
      </c>
      <c r="J71" s="23" t="s">
        <v>61</v>
      </c>
      <c r="K71" s="25"/>
      <c r="L71" s="17"/>
    </row>
    <row r="72" spans="1:12" s="15" customFormat="1" x14ac:dyDescent="0.2">
      <c r="A72" s="91"/>
      <c r="B72" s="50" t="s">
        <v>9</v>
      </c>
      <c r="C72" s="22">
        <v>902</v>
      </c>
      <c r="D72" s="23" t="s">
        <v>2</v>
      </c>
      <c r="E72" s="23" t="s">
        <v>41</v>
      </c>
      <c r="F72" s="23"/>
      <c r="G72" s="41"/>
      <c r="H72" s="23"/>
      <c r="I72" s="23"/>
      <c r="J72" s="23"/>
      <c r="K72" s="25">
        <f>SUM(K73+K96+K101+K87)</f>
        <v>124068</v>
      </c>
      <c r="L72" s="17"/>
    </row>
    <row r="73" spans="1:12" s="15" customFormat="1" ht="31.5" x14ac:dyDescent="0.2">
      <c r="A73" s="91"/>
      <c r="B73" s="50" t="s">
        <v>237</v>
      </c>
      <c r="C73" s="22">
        <v>902</v>
      </c>
      <c r="D73" s="23" t="s">
        <v>2</v>
      </c>
      <c r="E73" s="23" t="s">
        <v>41</v>
      </c>
      <c r="F73" s="23" t="s">
        <v>8</v>
      </c>
      <c r="G73" s="41"/>
      <c r="H73" s="23"/>
      <c r="I73" s="23"/>
      <c r="J73" s="23"/>
      <c r="K73" s="25">
        <f t="shared" ref="K73" si="2">SUM(K74)</f>
        <v>102778.9</v>
      </c>
      <c r="L73" s="17"/>
    </row>
    <row r="74" spans="1:12" s="15" customFormat="1" ht="47.25" x14ac:dyDescent="0.2">
      <c r="A74" s="91"/>
      <c r="B74" s="50" t="s">
        <v>238</v>
      </c>
      <c r="C74" s="22">
        <v>902</v>
      </c>
      <c r="D74" s="23" t="s">
        <v>2</v>
      </c>
      <c r="E74" s="23" t="s">
        <v>41</v>
      </c>
      <c r="F74" s="23" t="s">
        <v>8</v>
      </c>
      <c r="G74" s="41">
        <v>1</v>
      </c>
      <c r="H74" s="23"/>
      <c r="I74" s="23"/>
      <c r="J74" s="23"/>
      <c r="K74" s="25">
        <f>K75+K82</f>
        <v>102778.9</v>
      </c>
      <c r="L74" s="17"/>
    </row>
    <row r="75" spans="1:12" s="15" customFormat="1" x14ac:dyDescent="0.2">
      <c r="A75" s="91"/>
      <c r="B75" s="50" t="s">
        <v>112</v>
      </c>
      <c r="C75" s="22">
        <v>902</v>
      </c>
      <c r="D75" s="23" t="s">
        <v>2</v>
      </c>
      <c r="E75" s="23" t="s">
        <v>41</v>
      </c>
      <c r="F75" s="23" t="s">
        <v>8</v>
      </c>
      <c r="G75" s="41">
        <v>1</v>
      </c>
      <c r="H75" s="23" t="s">
        <v>2</v>
      </c>
      <c r="I75" s="23"/>
      <c r="J75" s="23"/>
      <c r="K75" s="25">
        <f>SUM(K76)</f>
        <v>99520</v>
      </c>
      <c r="L75" s="17"/>
    </row>
    <row r="76" spans="1:12" s="15" customFormat="1" ht="53.25" customHeight="1" x14ac:dyDescent="0.2">
      <c r="A76" s="91"/>
      <c r="B76" s="50" t="s">
        <v>85</v>
      </c>
      <c r="C76" s="22">
        <v>902</v>
      </c>
      <c r="D76" s="23" t="s">
        <v>2</v>
      </c>
      <c r="E76" s="23" t="s">
        <v>41</v>
      </c>
      <c r="F76" s="23" t="s">
        <v>8</v>
      </c>
      <c r="G76" s="41">
        <v>1</v>
      </c>
      <c r="H76" s="23" t="s">
        <v>2</v>
      </c>
      <c r="I76" s="23" t="s">
        <v>113</v>
      </c>
      <c r="J76" s="23"/>
      <c r="K76" s="25">
        <f>SUM(K77:K81)</f>
        <v>99520</v>
      </c>
      <c r="L76" s="17"/>
    </row>
    <row r="77" spans="1:12" s="15" customFormat="1" ht="37.5" customHeight="1" x14ac:dyDescent="0.2">
      <c r="A77" s="91"/>
      <c r="B77" s="50" t="s">
        <v>55</v>
      </c>
      <c r="C77" s="22">
        <v>902</v>
      </c>
      <c r="D77" s="23" t="s">
        <v>2</v>
      </c>
      <c r="E77" s="23" t="s">
        <v>41</v>
      </c>
      <c r="F77" s="23" t="s">
        <v>8</v>
      </c>
      <c r="G77" s="41">
        <v>1</v>
      </c>
      <c r="H77" s="23" t="s">
        <v>2</v>
      </c>
      <c r="I77" s="23" t="s">
        <v>113</v>
      </c>
      <c r="J77" s="23" t="s">
        <v>56</v>
      </c>
      <c r="K77" s="25">
        <v>49098.400000000001</v>
      </c>
      <c r="L77" s="17"/>
    </row>
    <row r="78" spans="1:12" s="15" customFormat="1" ht="36" customHeight="1" x14ac:dyDescent="0.2">
      <c r="A78" s="91"/>
      <c r="B78" s="50" t="s">
        <v>166</v>
      </c>
      <c r="C78" s="22">
        <v>902</v>
      </c>
      <c r="D78" s="23" t="s">
        <v>2</v>
      </c>
      <c r="E78" s="23" t="s">
        <v>41</v>
      </c>
      <c r="F78" s="23" t="s">
        <v>8</v>
      </c>
      <c r="G78" s="41">
        <v>1</v>
      </c>
      <c r="H78" s="23" t="s">
        <v>2</v>
      </c>
      <c r="I78" s="23" t="s">
        <v>113</v>
      </c>
      <c r="J78" s="23" t="s">
        <v>58</v>
      </c>
      <c r="K78" s="25">
        <v>40567.599999999999</v>
      </c>
      <c r="L78" s="17"/>
    </row>
    <row r="79" spans="1:12" s="15" customFormat="1" ht="18.600000000000001" customHeight="1" x14ac:dyDescent="0.2">
      <c r="A79" s="91"/>
      <c r="B79" s="50" t="s">
        <v>66</v>
      </c>
      <c r="C79" s="22">
        <v>902</v>
      </c>
      <c r="D79" s="23" t="s">
        <v>2</v>
      </c>
      <c r="E79" s="23" t="s">
        <v>41</v>
      </c>
      <c r="F79" s="23" t="s">
        <v>8</v>
      </c>
      <c r="G79" s="41">
        <v>1</v>
      </c>
      <c r="H79" s="23" t="s">
        <v>2</v>
      </c>
      <c r="I79" s="23" t="s">
        <v>113</v>
      </c>
      <c r="J79" s="23" t="s">
        <v>67</v>
      </c>
      <c r="K79" s="25"/>
      <c r="L79" s="17"/>
    </row>
    <row r="80" spans="1:12" s="15" customFormat="1" ht="30.6" customHeight="1" x14ac:dyDescent="0.2">
      <c r="A80" s="91"/>
      <c r="B80" s="50" t="s">
        <v>73</v>
      </c>
      <c r="C80" s="22">
        <v>902</v>
      </c>
      <c r="D80" s="23" t="s">
        <v>2</v>
      </c>
      <c r="E80" s="23" t="s">
        <v>41</v>
      </c>
      <c r="F80" s="23" t="s">
        <v>8</v>
      </c>
      <c r="G80" s="41">
        <v>1</v>
      </c>
      <c r="H80" s="23" t="s">
        <v>2</v>
      </c>
      <c r="I80" s="23" t="s">
        <v>113</v>
      </c>
      <c r="J80" s="23" t="s">
        <v>74</v>
      </c>
      <c r="K80" s="25">
        <v>8895.4</v>
      </c>
      <c r="L80" s="17"/>
    </row>
    <row r="81" spans="1:13" s="15" customFormat="1" ht="21" customHeight="1" x14ac:dyDescent="0.2">
      <c r="A81" s="91"/>
      <c r="B81" s="50" t="s">
        <v>60</v>
      </c>
      <c r="C81" s="22">
        <v>902</v>
      </c>
      <c r="D81" s="23" t="s">
        <v>2</v>
      </c>
      <c r="E81" s="23" t="s">
        <v>41</v>
      </c>
      <c r="F81" s="23" t="s">
        <v>8</v>
      </c>
      <c r="G81" s="41">
        <v>1</v>
      </c>
      <c r="H81" s="23" t="s">
        <v>2</v>
      </c>
      <c r="I81" s="23" t="s">
        <v>113</v>
      </c>
      <c r="J81" s="23" t="s">
        <v>61</v>
      </c>
      <c r="K81" s="25">
        <v>958.6</v>
      </c>
      <c r="L81" s="17"/>
    </row>
    <row r="82" spans="1:13" s="15" customFormat="1" ht="37.5" customHeight="1" x14ac:dyDescent="0.2">
      <c r="A82" s="91"/>
      <c r="B82" s="50" t="s">
        <v>119</v>
      </c>
      <c r="C82" s="22">
        <v>902</v>
      </c>
      <c r="D82" s="23" t="s">
        <v>2</v>
      </c>
      <c r="E82" s="23" t="s">
        <v>41</v>
      </c>
      <c r="F82" s="23" t="s">
        <v>8</v>
      </c>
      <c r="G82" s="41">
        <v>1</v>
      </c>
      <c r="H82" s="23" t="s">
        <v>4</v>
      </c>
      <c r="I82" s="23"/>
      <c r="J82" s="23"/>
      <c r="K82" s="25">
        <f>K83+K85</f>
        <v>3258.8999999999996</v>
      </c>
      <c r="L82" s="17"/>
    </row>
    <row r="83" spans="1:13" s="15" customFormat="1" ht="24.75" customHeight="1" x14ac:dyDescent="0.2">
      <c r="A83" s="91"/>
      <c r="B83" s="50" t="s">
        <v>397</v>
      </c>
      <c r="C83" s="22">
        <v>902</v>
      </c>
      <c r="D83" s="23" t="s">
        <v>2</v>
      </c>
      <c r="E83" s="23" t="s">
        <v>41</v>
      </c>
      <c r="F83" s="23" t="s">
        <v>8</v>
      </c>
      <c r="G83" s="41">
        <v>1</v>
      </c>
      <c r="H83" s="23" t="s">
        <v>4</v>
      </c>
      <c r="I83" s="23" t="s">
        <v>396</v>
      </c>
      <c r="J83" s="23"/>
      <c r="K83" s="25">
        <f>K84</f>
        <v>320</v>
      </c>
      <c r="L83" s="17"/>
    </row>
    <row r="84" spans="1:13" s="15" customFormat="1" ht="36" customHeight="1" x14ac:dyDescent="0.2">
      <c r="A84" s="91"/>
      <c r="B84" s="50" t="s">
        <v>166</v>
      </c>
      <c r="C84" s="22">
        <v>902</v>
      </c>
      <c r="D84" s="23" t="s">
        <v>2</v>
      </c>
      <c r="E84" s="23" t="s">
        <v>41</v>
      </c>
      <c r="F84" s="23" t="s">
        <v>8</v>
      </c>
      <c r="G84" s="41">
        <v>1</v>
      </c>
      <c r="H84" s="23" t="s">
        <v>4</v>
      </c>
      <c r="I84" s="23" t="s">
        <v>396</v>
      </c>
      <c r="J84" s="23" t="s">
        <v>58</v>
      </c>
      <c r="K84" s="25">
        <v>320</v>
      </c>
      <c r="L84" s="17"/>
    </row>
    <row r="85" spans="1:13" s="15" customFormat="1" ht="36" customHeight="1" x14ac:dyDescent="0.2">
      <c r="A85" s="91"/>
      <c r="B85" s="50" t="s">
        <v>401</v>
      </c>
      <c r="C85" s="22">
        <v>902</v>
      </c>
      <c r="D85" s="23" t="s">
        <v>2</v>
      </c>
      <c r="E85" s="23" t="s">
        <v>41</v>
      </c>
      <c r="F85" s="23" t="s">
        <v>8</v>
      </c>
      <c r="G85" s="41">
        <v>1</v>
      </c>
      <c r="H85" s="23" t="s">
        <v>4</v>
      </c>
      <c r="I85" s="23" t="s">
        <v>402</v>
      </c>
      <c r="J85" s="23"/>
      <c r="K85" s="25">
        <f>SUM(K86)</f>
        <v>2938.8999999999996</v>
      </c>
      <c r="L85" s="17"/>
    </row>
    <row r="86" spans="1:13" s="15" customFormat="1" ht="36" customHeight="1" x14ac:dyDescent="0.2">
      <c r="A86" s="91"/>
      <c r="B86" s="50" t="s">
        <v>166</v>
      </c>
      <c r="C86" s="22">
        <v>902</v>
      </c>
      <c r="D86" s="23" t="s">
        <v>2</v>
      </c>
      <c r="E86" s="23" t="s">
        <v>41</v>
      </c>
      <c r="F86" s="23" t="s">
        <v>8</v>
      </c>
      <c r="G86" s="41">
        <v>1</v>
      </c>
      <c r="H86" s="23" t="s">
        <v>4</v>
      </c>
      <c r="I86" s="23" t="s">
        <v>402</v>
      </c>
      <c r="J86" s="23" t="s">
        <v>58</v>
      </c>
      <c r="K86" s="25">
        <f>300+435.3+300+1903.6</f>
        <v>2938.8999999999996</v>
      </c>
      <c r="L86" s="17"/>
    </row>
    <row r="87" spans="1:13" s="15" customFormat="1" ht="36.75" customHeight="1" x14ac:dyDescent="0.2">
      <c r="A87" s="91"/>
      <c r="B87" s="50" t="s">
        <v>239</v>
      </c>
      <c r="C87" s="22">
        <v>902</v>
      </c>
      <c r="D87" s="23" t="s">
        <v>2</v>
      </c>
      <c r="E87" s="23" t="s">
        <v>41</v>
      </c>
      <c r="F87" s="23" t="s">
        <v>90</v>
      </c>
      <c r="G87" s="41"/>
      <c r="H87" s="23"/>
      <c r="I87" s="23"/>
      <c r="J87" s="23"/>
      <c r="K87" s="25">
        <f>K88+K92</f>
        <v>12167.5</v>
      </c>
      <c r="L87" s="17"/>
    </row>
    <row r="88" spans="1:13" s="15" customFormat="1" ht="31.5" x14ac:dyDescent="0.2">
      <c r="A88" s="91"/>
      <c r="B88" s="50" t="s">
        <v>215</v>
      </c>
      <c r="C88" s="22">
        <v>902</v>
      </c>
      <c r="D88" s="23" t="s">
        <v>2</v>
      </c>
      <c r="E88" s="23" t="s">
        <v>41</v>
      </c>
      <c r="F88" s="23" t="s">
        <v>90</v>
      </c>
      <c r="G88" s="41">
        <v>2</v>
      </c>
      <c r="H88" s="23"/>
      <c r="I88" s="23"/>
      <c r="J88" s="23"/>
      <c r="K88" s="25">
        <f>K89</f>
        <v>3454.5</v>
      </c>
      <c r="L88" s="17"/>
    </row>
    <row r="89" spans="1:13" s="15" customFormat="1" ht="63" x14ac:dyDescent="0.2">
      <c r="A89" s="91"/>
      <c r="B89" s="50" t="s">
        <v>240</v>
      </c>
      <c r="C89" s="22">
        <v>902</v>
      </c>
      <c r="D89" s="23" t="s">
        <v>2</v>
      </c>
      <c r="E89" s="23" t="s">
        <v>41</v>
      </c>
      <c r="F89" s="23" t="s">
        <v>90</v>
      </c>
      <c r="G89" s="41">
        <v>2</v>
      </c>
      <c r="H89" s="23" t="s">
        <v>2</v>
      </c>
      <c r="I89" s="23" t="s">
        <v>217</v>
      </c>
      <c r="J89" s="23"/>
      <c r="K89" s="25">
        <f>SUM(K90+K91)</f>
        <v>3454.5</v>
      </c>
      <c r="L89" s="17"/>
    </row>
    <row r="90" spans="1:13" s="15" customFormat="1" ht="31.5" x14ac:dyDescent="0.2">
      <c r="A90" s="91"/>
      <c r="B90" s="50" t="s">
        <v>166</v>
      </c>
      <c r="C90" s="22">
        <v>902</v>
      </c>
      <c r="D90" s="23" t="s">
        <v>2</v>
      </c>
      <c r="E90" s="23" t="s">
        <v>41</v>
      </c>
      <c r="F90" s="23" t="s">
        <v>90</v>
      </c>
      <c r="G90" s="41">
        <v>2</v>
      </c>
      <c r="H90" s="23" t="s">
        <v>2</v>
      </c>
      <c r="I90" s="23" t="s">
        <v>217</v>
      </c>
      <c r="J90" s="23" t="s">
        <v>58</v>
      </c>
      <c r="K90" s="25">
        <f>47+109.4+755.8+1200+880.3+462</f>
        <v>3454.5</v>
      </c>
      <c r="L90" s="30"/>
      <c r="M90" s="32"/>
    </row>
    <row r="91" spans="1:13" s="15" customFormat="1" x14ac:dyDescent="0.2">
      <c r="A91" s="91"/>
      <c r="B91" s="50" t="s">
        <v>66</v>
      </c>
      <c r="C91" s="22">
        <v>902</v>
      </c>
      <c r="D91" s="23" t="s">
        <v>2</v>
      </c>
      <c r="E91" s="23" t="s">
        <v>41</v>
      </c>
      <c r="F91" s="23" t="s">
        <v>90</v>
      </c>
      <c r="G91" s="41">
        <v>2</v>
      </c>
      <c r="H91" s="23" t="s">
        <v>2</v>
      </c>
      <c r="I91" s="23" t="s">
        <v>217</v>
      </c>
      <c r="J91" s="23" t="s">
        <v>67</v>
      </c>
      <c r="K91" s="25"/>
      <c r="L91" s="17"/>
    </row>
    <row r="92" spans="1:13" s="15" customFormat="1" ht="63" x14ac:dyDescent="0.2">
      <c r="A92" s="91"/>
      <c r="B92" s="50" t="s">
        <v>314</v>
      </c>
      <c r="C92" s="22">
        <v>902</v>
      </c>
      <c r="D92" s="23" t="s">
        <v>2</v>
      </c>
      <c r="E92" s="23" t="s">
        <v>41</v>
      </c>
      <c r="F92" s="23" t="s">
        <v>90</v>
      </c>
      <c r="G92" s="23" t="s">
        <v>180</v>
      </c>
      <c r="H92" s="23"/>
      <c r="I92" s="23"/>
      <c r="J92" s="23"/>
      <c r="K92" s="25">
        <f>SUM(K93)</f>
        <v>8713</v>
      </c>
      <c r="L92" s="17"/>
    </row>
    <row r="93" spans="1:13" s="15" customFormat="1" ht="31.5" x14ac:dyDescent="0.2">
      <c r="A93" s="91"/>
      <c r="B93" s="50" t="s">
        <v>315</v>
      </c>
      <c r="C93" s="22">
        <v>902</v>
      </c>
      <c r="D93" s="23" t="s">
        <v>2</v>
      </c>
      <c r="E93" s="23" t="s">
        <v>41</v>
      </c>
      <c r="F93" s="23" t="s">
        <v>90</v>
      </c>
      <c r="G93" s="23" t="s">
        <v>180</v>
      </c>
      <c r="H93" s="23" t="s">
        <v>2</v>
      </c>
      <c r="I93" s="23"/>
      <c r="J93" s="23"/>
      <c r="K93" s="25">
        <f>SUM(K94)</f>
        <v>8713</v>
      </c>
      <c r="L93" s="17"/>
    </row>
    <row r="94" spans="1:13" s="15" customFormat="1" ht="81" customHeight="1" x14ac:dyDescent="0.2">
      <c r="A94" s="91"/>
      <c r="B94" s="50" t="s">
        <v>387</v>
      </c>
      <c r="C94" s="22">
        <v>902</v>
      </c>
      <c r="D94" s="23" t="s">
        <v>2</v>
      </c>
      <c r="E94" s="23" t="s">
        <v>41</v>
      </c>
      <c r="F94" s="23" t="s">
        <v>90</v>
      </c>
      <c r="G94" s="23" t="s">
        <v>180</v>
      </c>
      <c r="H94" s="23" t="s">
        <v>2</v>
      </c>
      <c r="I94" s="23" t="s">
        <v>316</v>
      </c>
      <c r="J94" s="23"/>
      <c r="K94" s="25">
        <f>SUM(K95)</f>
        <v>8713</v>
      </c>
      <c r="L94" s="17"/>
    </row>
    <row r="95" spans="1:13" s="15" customFormat="1" ht="31.5" x14ac:dyDescent="0.2">
      <c r="A95" s="91"/>
      <c r="B95" s="57" t="s">
        <v>73</v>
      </c>
      <c r="C95" s="22">
        <v>902</v>
      </c>
      <c r="D95" s="23" t="s">
        <v>2</v>
      </c>
      <c r="E95" s="23" t="s">
        <v>41</v>
      </c>
      <c r="F95" s="23" t="s">
        <v>90</v>
      </c>
      <c r="G95" s="23" t="s">
        <v>180</v>
      </c>
      <c r="H95" s="23" t="s">
        <v>2</v>
      </c>
      <c r="I95" s="23" t="s">
        <v>316</v>
      </c>
      <c r="J95" s="23" t="s">
        <v>74</v>
      </c>
      <c r="K95" s="25">
        <v>8713</v>
      </c>
      <c r="L95" s="17"/>
    </row>
    <row r="96" spans="1:13" s="15" customFormat="1" ht="31.5" x14ac:dyDescent="0.2">
      <c r="A96" s="91"/>
      <c r="B96" s="52" t="s">
        <v>241</v>
      </c>
      <c r="C96" s="22">
        <v>902</v>
      </c>
      <c r="D96" s="23" t="s">
        <v>2</v>
      </c>
      <c r="E96" s="23" t="s">
        <v>41</v>
      </c>
      <c r="F96" s="23" t="s">
        <v>108</v>
      </c>
      <c r="G96" s="41"/>
      <c r="H96" s="23"/>
      <c r="I96" s="23"/>
      <c r="J96" s="23"/>
      <c r="K96" s="25">
        <f t="shared" ref="K96:K99" si="3">SUM(K97)</f>
        <v>5588</v>
      </c>
      <c r="L96" s="17"/>
    </row>
    <row r="97" spans="1:12" s="15" customFormat="1" ht="31.5" x14ac:dyDescent="0.2">
      <c r="A97" s="91"/>
      <c r="B97" s="52" t="s">
        <v>373</v>
      </c>
      <c r="C97" s="22">
        <v>902</v>
      </c>
      <c r="D97" s="23" t="s">
        <v>2</v>
      </c>
      <c r="E97" s="23" t="s">
        <v>41</v>
      </c>
      <c r="F97" s="23" t="s">
        <v>108</v>
      </c>
      <c r="G97" s="41">
        <v>1</v>
      </c>
      <c r="H97" s="23"/>
      <c r="I97" s="23"/>
      <c r="J97" s="23"/>
      <c r="K97" s="25">
        <f t="shared" si="3"/>
        <v>5588</v>
      </c>
      <c r="L97" s="17"/>
    </row>
    <row r="98" spans="1:12" s="15" customFormat="1" x14ac:dyDescent="0.2">
      <c r="A98" s="91"/>
      <c r="B98" s="52" t="s">
        <v>109</v>
      </c>
      <c r="C98" s="22">
        <v>902</v>
      </c>
      <c r="D98" s="23" t="s">
        <v>2</v>
      </c>
      <c r="E98" s="23" t="s">
        <v>41</v>
      </c>
      <c r="F98" s="23" t="s">
        <v>108</v>
      </c>
      <c r="G98" s="41">
        <v>1</v>
      </c>
      <c r="H98" s="23" t="s">
        <v>2</v>
      </c>
      <c r="I98" s="23"/>
      <c r="J98" s="23"/>
      <c r="K98" s="25">
        <f t="shared" si="3"/>
        <v>5588</v>
      </c>
      <c r="L98" s="17"/>
    </row>
    <row r="99" spans="1:12" s="15" customFormat="1" x14ac:dyDescent="0.2">
      <c r="A99" s="91"/>
      <c r="B99" s="53" t="s">
        <v>110</v>
      </c>
      <c r="C99" s="22">
        <v>902</v>
      </c>
      <c r="D99" s="23" t="s">
        <v>2</v>
      </c>
      <c r="E99" s="23" t="s">
        <v>41</v>
      </c>
      <c r="F99" s="23" t="s">
        <v>108</v>
      </c>
      <c r="G99" s="41">
        <v>1</v>
      </c>
      <c r="H99" s="23" t="s">
        <v>2</v>
      </c>
      <c r="I99" s="23" t="s">
        <v>111</v>
      </c>
      <c r="J99" s="23"/>
      <c r="K99" s="25">
        <f t="shared" si="3"/>
        <v>5588</v>
      </c>
      <c r="L99" s="17"/>
    </row>
    <row r="100" spans="1:12" s="15" customFormat="1" ht="31.5" x14ac:dyDescent="0.2">
      <c r="A100" s="91"/>
      <c r="B100" s="57" t="s">
        <v>73</v>
      </c>
      <c r="C100" s="22">
        <v>902</v>
      </c>
      <c r="D100" s="23" t="s">
        <v>2</v>
      </c>
      <c r="E100" s="23" t="s">
        <v>41</v>
      </c>
      <c r="F100" s="23" t="s">
        <v>108</v>
      </c>
      <c r="G100" s="41">
        <v>1</v>
      </c>
      <c r="H100" s="23" t="s">
        <v>2</v>
      </c>
      <c r="I100" s="23" t="s">
        <v>111</v>
      </c>
      <c r="J100" s="23" t="s">
        <v>74</v>
      </c>
      <c r="K100" s="25">
        <f>50+35+83+217+100+40+5063</f>
        <v>5588</v>
      </c>
      <c r="L100" s="17"/>
    </row>
    <row r="101" spans="1:12" s="15" customFormat="1" x14ac:dyDescent="0.2">
      <c r="A101" s="91"/>
      <c r="B101" s="50" t="s">
        <v>86</v>
      </c>
      <c r="C101" s="22">
        <v>902</v>
      </c>
      <c r="D101" s="23" t="s">
        <v>2</v>
      </c>
      <c r="E101" s="23" t="s">
        <v>41</v>
      </c>
      <c r="F101" s="23" t="s">
        <v>106</v>
      </c>
      <c r="G101" s="41"/>
      <c r="H101" s="23"/>
      <c r="I101" s="23"/>
      <c r="J101" s="23"/>
      <c r="K101" s="25">
        <f>SUM(K102)</f>
        <v>3533.6</v>
      </c>
      <c r="L101" s="17"/>
    </row>
    <row r="102" spans="1:12" s="15" customFormat="1" ht="31.5" x14ac:dyDescent="0.2">
      <c r="A102" s="91"/>
      <c r="B102" s="50" t="s">
        <v>59</v>
      </c>
      <c r="C102" s="22">
        <v>902</v>
      </c>
      <c r="D102" s="23" t="s">
        <v>2</v>
      </c>
      <c r="E102" s="23" t="s">
        <v>41</v>
      </c>
      <c r="F102" s="23" t="s">
        <v>106</v>
      </c>
      <c r="G102" s="41">
        <v>1</v>
      </c>
      <c r="H102" s="23"/>
      <c r="I102" s="23"/>
      <c r="J102" s="23"/>
      <c r="K102" s="25">
        <f t="shared" ref="K102" si="4">SUM(K103)</f>
        <v>3533.6</v>
      </c>
      <c r="L102" s="17"/>
    </row>
    <row r="103" spans="1:12" s="15" customFormat="1" x14ac:dyDescent="0.2">
      <c r="A103" s="91"/>
      <c r="B103" s="50" t="s">
        <v>54</v>
      </c>
      <c r="C103" s="22">
        <v>902</v>
      </c>
      <c r="D103" s="23" t="s">
        <v>2</v>
      </c>
      <c r="E103" s="23" t="s">
        <v>41</v>
      </c>
      <c r="F103" s="23" t="s">
        <v>106</v>
      </c>
      <c r="G103" s="41">
        <v>1</v>
      </c>
      <c r="H103" s="23" t="s">
        <v>99</v>
      </c>
      <c r="I103" s="23" t="s">
        <v>101</v>
      </c>
      <c r="J103" s="23"/>
      <c r="K103" s="25">
        <f>SUM(K104:K105)</f>
        <v>3533.6</v>
      </c>
      <c r="L103" s="17"/>
    </row>
    <row r="104" spans="1:12" s="15" customFormat="1" ht="31.5" x14ac:dyDescent="0.2">
      <c r="A104" s="91"/>
      <c r="B104" s="50" t="s">
        <v>55</v>
      </c>
      <c r="C104" s="22">
        <v>902</v>
      </c>
      <c r="D104" s="23" t="s">
        <v>2</v>
      </c>
      <c r="E104" s="23" t="s">
        <v>41</v>
      </c>
      <c r="F104" s="23" t="s">
        <v>106</v>
      </c>
      <c r="G104" s="41">
        <v>1</v>
      </c>
      <c r="H104" s="23" t="s">
        <v>99</v>
      </c>
      <c r="I104" s="23" t="s">
        <v>101</v>
      </c>
      <c r="J104" s="23" t="s">
        <v>56</v>
      </c>
      <c r="K104" s="25">
        <v>3463.2</v>
      </c>
      <c r="L104" s="17"/>
    </row>
    <row r="105" spans="1:12" s="15" customFormat="1" ht="31.5" x14ac:dyDescent="0.2">
      <c r="A105" s="91"/>
      <c r="B105" s="50" t="s">
        <v>166</v>
      </c>
      <c r="C105" s="22">
        <v>902</v>
      </c>
      <c r="D105" s="23" t="s">
        <v>2</v>
      </c>
      <c r="E105" s="23" t="s">
        <v>41</v>
      </c>
      <c r="F105" s="23" t="s">
        <v>106</v>
      </c>
      <c r="G105" s="41">
        <v>1</v>
      </c>
      <c r="H105" s="23" t="s">
        <v>99</v>
      </c>
      <c r="I105" s="23" t="s">
        <v>101</v>
      </c>
      <c r="J105" s="23" t="s">
        <v>58</v>
      </c>
      <c r="K105" s="25">
        <v>70.400000000000006</v>
      </c>
      <c r="L105" s="17"/>
    </row>
    <row r="106" spans="1:12" s="15" customFormat="1" x14ac:dyDescent="0.2">
      <c r="A106" s="91"/>
      <c r="B106" s="50" t="s">
        <v>11</v>
      </c>
      <c r="C106" s="22">
        <v>902</v>
      </c>
      <c r="D106" s="23" t="s">
        <v>4</v>
      </c>
      <c r="E106" s="23"/>
      <c r="F106" s="23"/>
      <c r="G106" s="41"/>
      <c r="H106" s="23"/>
      <c r="I106" s="23"/>
      <c r="J106" s="23"/>
      <c r="K106" s="25">
        <f t="shared" ref="K106:K110" si="5">SUM(K107)</f>
        <v>310</v>
      </c>
      <c r="L106" s="17"/>
    </row>
    <row r="107" spans="1:12" s="15" customFormat="1" x14ac:dyDescent="0.2">
      <c r="A107" s="91"/>
      <c r="B107" s="50" t="s">
        <v>12</v>
      </c>
      <c r="C107" s="22">
        <v>902</v>
      </c>
      <c r="D107" s="23" t="s">
        <v>4</v>
      </c>
      <c r="E107" s="23" t="s">
        <v>6</v>
      </c>
      <c r="F107" s="23"/>
      <c r="G107" s="41"/>
      <c r="H107" s="23"/>
      <c r="I107" s="23"/>
      <c r="J107" s="23"/>
      <c r="K107" s="25">
        <f t="shared" si="5"/>
        <v>310</v>
      </c>
      <c r="L107" s="17"/>
    </row>
    <row r="108" spans="1:12" s="15" customFormat="1" ht="31.5" x14ac:dyDescent="0.2">
      <c r="A108" s="91"/>
      <c r="B108" s="50" t="s">
        <v>63</v>
      </c>
      <c r="C108" s="22">
        <v>902</v>
      </c>
      <c r="D108" s="23" t="s">
        <v>4</v>
      </c>
      <c r="E108" s="23" t="s">
        <v>6</v>
      </c>
      <c r="F108" s="23" t="s">
        <v>114</v>
      </c>
      <c r="G108" s="41"/>
      <c r="H108" s="23"/>
      <c r="I108" s="23"/>
      <c r="J108" s="23"/>
      <c r="K108" s="25">
        <f t="shared" si="5"/>
        <v>310</v>
      </c>
      <c r="L108" s="17"/>
    </row>
    <row r="109" spans="1:12" s="15" customFormat="1" x14ac:dyDescent="0.2">
      <c r="A109" s="91"/>
      <c r="B109" s="50" t="s">
        <v>98</v>
      </c>
      <c r="C109" s="22">
        <v>902</v>
      </c>
      <c r="D109" s="23" t="s">
        <v>4</v>
      </c>
      <c r="E109" s="23" t="s">
        <v>6</v>
      </c>
      <c r="F109" s="23" t="s">
        <v>114</v>
      </c>
      <c r="G109" s="41">
        <v>1</v>
      </c>
      <c r="H109" s="23"/>
      <c r="I109" s="23"/>
      <c r="J109" s="23"/>
      <c r="K109" s="25">
        <f t="shared" si="5"/>
        <v>310</v>
      </c>
      <c r="L109" s="17"/>
    </row>
    <row r="110" spans="1:12" s="15" customFormat="1" x14ac:dyDescent="0.2">
      <c r="A110" s="91"/>
      <c r="B110" s="50" t="s">
        <v>13</v>
      </c>
      <c r="C110" s="22">
        <v>902</v>
      </c>
      <c r="D110" s="23" t="s">
        <v>4</v>
      </c>
      <c r="E110" s="23" t="s">
        <v>6</v>
      </c>
      <c r="F110" s="23" t="s">
        <v>114</v>
      </c>
      <c r="G110" s="41">
        <v>1</v>
      </c>
      <c r="H110" s="23" t="s">
        <v>99</v>
      </c>
      <c r="I110" s="23" t="s">
        <v>115</v>
      </c>
      <c r="J110" s="23"/>
      <c r="K110" s="25">
        <f t="shared" si="5"/>
        <v>310</v>
      </c>
      <c r="L110" s="17"/>
    </row>
    <row r="111" spans="1:12" s="15" customFormat="1" ht="31.5" x14ac:dyDescent="0.2">
      <c r="A111" s="91"/>
      <c r="B111" s="50" t="s">
        <v>166</v>
      </c>
      <c r="C111" s="22">
        <v>902</v>
      </c>
      <c r="D111" s="23" t="s">
        <v>4</v>
      </c>
      <c r="E111" s="23" t="s">
        <v>6</v>
      </c>
      <c r="F111" s="23" t="s">
        <v>114</v>
      </c>
      <c r="G111" s="41">
        <v>1</v>
      </c>
      <c r="H111" s="23" t="s">
        <v>99</v>
      </c>
      <c r="I111" s="23" t="s">
        <v>115</v>
      </c>
      <c r="J111" s="23" t="s">
        <v>58</v>
      </c>
      <c r="K111" s="25">
        <v>310</v>
      </c>
      <c r="L111" s="17"/>
    </row>
    <row r="112" spans="1:12" s="15" customFormat="1" x14ac:dyDescent="0.2">
      <c r="A112" s="91"/>
      <c r="B112" s="50" t="s">
        <v>14</v>
      </c>
      <c r="C112" s="22">
        <v>902</v>
      </c>
      <c r="D112" s="23" t="s">
        <v>5</v>
      </c>
      <c r="E112" s="23"/>
      <c r="F112" s="23"/>
      <c r="G112" s="41"/>
      <c r="H112" s="23"/>
      <c r="I112" s="23"/>
      <c r="J112" s="23"/>
      <c r="K112" s="25">
        <f>K113</f>
        <v>520</v>
      </c>
      <c r="L112" s="17"/>
    </row>
    <row r="113" spans="1:12" s="15" customFormat="1" ht="31.5" x14ac:dyDescent="0.2">
      <c r="A113" s="91"/>
      <c r="B113" s="50" t="s">
        <v>181</v>
      </c>
      <c r="C113" s="22">
        <v>902</v>
      </c>
      <c r="D113" s="23" t="s">
        <v>5</v>
      </c>
      <c r="E113" s="23" t="s">
        <v>10</v>
      </c>
      <c r="F113" s="23"/>
      <c r="G113" s="41"/>
      <c r="H113" s="23"/>
      <c r="I113" s="23"/>
      <c r="J113" s="23"/>
      <c r="K113" s="25">
        <f>K114</f>
        <v>520</v>
      </c>
      <c r="L113" s="17"/>
    </row>
    <row r="114" spans="1:12" s="15" customFormat="1" ht="31.5" x14ac:dyDescent="0.2">
      <c r="A114" s="91"/>
      <c r="B114" s="58" t="s">
        <v>242</v>
      </c>
      <c r="C114" s="22">
        <v>902</v>
      </c>
      <c r="D114" s="23" t="s">
        <v>5</v>
      </c>
      <c r="E114" s="23" t="s">
        <v>10</v>
      </c>
      <c r="F114" s="23" t="s">
        <v>108</v>
      </c>
      <c r="G114" s="23"/>
      <c r="H114" s="23"/>
      <c r="I114" s="23"/>
      <c r="J114" s="23"/>
      <c r="K114" s="25">
        <f t="shared" ref="K114:K117" si="6">K115</f>
        <v>520</v>
      </c>
      <c r="L114" s="17"/>
    </row>
    <row r="115" spans="1:12" s="15" customFormat="1" ht="47.25" x14ac:dyDescent="0.2">
      <c r="A115" s="91"/>
      <c r="B115" s="58" t="s">
        <v>243</v>
      </c>
      <c r="C115" s="22">
        <v>902</v>
      </c>
      <c r="D115" s="23" t="s">
        <v>5</v>
      </c>
      <c r="E115" s="23" t="s">
        <v>10</v>
      </c>
      <c r="F115" s="23" t="s">
        <v>185</v>
      </c>
      <c r="G115" s="23" t="s">
        <v>158</v>
      </c>
      <c r="H115" s="23"/>
      <c r="I115" s="23"/>
      <c r="J115" s="24"/>
      <c r="K115" s="25">
        <f t="shared" si="6"/>
        <v>520</v>
      </c>
      <c r="L115" s="17"/>
    </row>
    <row r="116" spans="1:12" s="15" customFormat="1" ht="31.15" customHeight="1" x14ac:dyDescent="0.2">
      <c r="A116" s="91"/>
      <c r="B116" s="58" t="s">
        <v>182</v>
      </c>
      <c r="C116" s="22">
        <v>902</v>
      </c>
      <c r="D116" s="23" t="s">
        <v>5</v>
      </c>
      <c r="E116" s="23" t="s">
        <v>10</v>
      </c>
      <c r="F116" s="23" t="s">
        <v>108</v>
      </c>
      <c r="G116" s="23" t="s">
        <v>158</v>
      </c>
      <c r="H116" s="23" t="s">
        <v>2</v>
      </c>
      <c r="I116" s="23"/>
      <c r="J116" s="24"/>
      <c r="K116" s="25">
        <f t="shared" si="6"/>
        <v>520</v>
      </c>
      <c r="L116" s="17"/>
    </row>
    <row r="117" spans="1:12" s="15" customFormat="1" ht="31.5" x14ac:dyDescent="0.2">
      <c r="A117" s="91"/>
      <c r="B117" s="58" t="s">
        <v>183</v>
      </c>
      <c r="C117" s="22">
        <v>902</v>
      </c>
      <c r="D117" s="23" t="s">
        <v>5</v>
      </c>
      <c r="E117" s="23" t="s">
        <v>10</v>
      </c>
      <c r="F117" s="23" t="s">
        <v>108</v>
      </c>
      <c r="G117" s="23" t="s">
        <v>158</v>
      </c>
      <c r="H117" s="23" t="s">
        <v>2</v>
      </c>
      <c r="I117" s="23" t="s">
        <v>186</v>
      </c>
      <c r="J117" s="24"/>
      <c r="K117" s="25">
        <f t="shared" si="6"/>
        <v>520</v>
      </c>
      <c r="L117" s="17"/>
    </row>
    <row r="118" spans="1:12" s="15" customFormat="1" ht="31.5" x14ac:dyDescent="0.2">
      <c r="A118" s="91"/>
      <c r="B118" s="50" t="s">
        <v>166</v>
      </c>
      <c r="C118" s="22">
        <v>902</v>
      </c>
      <c r="D118" s="23" t="s">
        <v>5</v>
      </c>
      <c r="E118" s="23" t="s">
        <v>10</v>
      </c>
      <c r="F118" s="23" t="s">
        <v>108</v>
      </c>
      <c r="G118" s="23" t="s">
        <v>158</v>
      </c>
      <c r="H118" s="23" t="s">
        <v>2</v>
      </c>
      <c r="I118" s="23" t="s">
        <v>186</v>
      </c>
      <c r="J118" s="24" t="s">
        <v>58</v>
      </c>
      <c r="K118" s="25">
        <f>110+50+300+60</f>
        <v>520</v>
      </c>
      <c r="L118" s="17"/>
    </row>
    <row r="119" spans="1:12" s="15" customFormat="1" x14ac:dyDescent="0.2">
      <c r="A119" s="91"/>
      <c r="B119" s="50" t="s">
        <v>15</v>
      </c>
      <c r="C119" s="22">
        <v>902</v>
      </c>
      <c r="D119" s="23" t="s">
        <v>6</v>
      </c>
      <c r="E119" s="23"/>
      <c r="F119" s="23"/>
      <c r="G119" s="41"/>
      <c r="H119" s="23"/>
      <c r="I119" s="23"/>
      <c r="J119" s="23"/>
      <c r="K119" s="25">
        <f>SUM(K120+K130)</f>
        <v>21336.400000000001</v>
      </c>
      <c r="L119" s="17"/>
    </row>
    <row r="120" spans="1:12" s="15" customFormat="1" x14ac:dyDescent="0.2">
      <c r="A120" s="91"/>
      <c r="B120" s="50" t="s">
        <v>16</v>
      </c>
      <c r="C120" s="22">
        <v>902</v>
      </c>
      <c r="D120" s="23" t="s">
        <v>6</v>
      </c>
      <c r="E120" s="23" t="s">
        <v>7</v>
      </c>
      <c r="F120" s="23"/>
      <c r="G120" s="41"/>
      <c r="H120" s="23"/>
      <c r="I120" s="23"/>
      <c r="J120" s="23"/>
      <c r="K120" s="25">
        <f t="shared" ref="K120" si="7">SUM(K121)</f>
        <v>8007</v>
      </c>
      <c r="L120" s="17"/>
    </row>
    <row r="121" spans="1:12" s="15" customFormat="1" ht="31.5" x14ac:dyDescent="0.2">
      <c r="A121" s="91"/>
      <c r="B121" s="52" t="s">
        <v>479</v>
      </c>
      <c r="C121" s="22">
        <v>902</v>
      </c>
      <c r="D121" s="23" t="s">
        <v>6</v>
      </c>
      <c r="E121" s="23" t="s">
        <v>7</v>
      </c>
      <c r="F121" s="23" t="s">
        <v>117</v>
      </c>
      <c r="G121" s="41"/>
      <c r="H121" s="23"/>
      <c r="I121" s="23"/>
      <c r="J121" s="23"/>
      <c r="K121" s="25">
        <f>SUM(K122)</f>
        <v>8007</v>
      </c>
      <c r="L121" s="17"/>
    </row>
    <row r="122" spans="1:12" s="15" customFormat="1" ht="31.5" x14ac:dyDescent="0.2">
      <c r="A122" s="91"/>
      <c r="B122" s="52" t="s">
        <v>480</v>
      </c>
      <c r="C122" s="22">
        <v>902</v>
      </c>
      <c r="D122" s="23" t="s">
        <v>6</v>
      </c>
      <c r="E122" s="23" t="s">
        <v>7</v>
      </c>
      <c r="F122" s="23" t="s">
        <v>117</v>
      </c>
      <c r="G122" s="41">
        <v>6</v>
      </c>
      <c r="H122" s="23"/>
      <c r="I122" s="23"/>
      <c r="J122" s="23"/>
      <c r="K122" s="25">
        <f>SUM(K123+K126+K128)</f>
        <v>8007</v>
      </c>
      <c r="L122" s="17"/>
    </row>
    <row r="123" spans="1:12" s="15" customFormat="1" x14ac:dyDescent="0.2">
      <c r="A123" s="91"/>
      <c r="B123" s="52" t="s">
        <v>493</v>
      </c>
      <c r="C123" s="22">
        <v>902</v>
      </c>
      <c r="D123" s="23" t="s">
        <v>6</v>
      </c>
      <c r="E123" s="23" t="s">
        <v>7</v>
      </c>
      <c r="F123" s="23" t="s">
        <v>117</v>
      </c>
      <c r="G123" s="23" t="s">
        <v>478</v>
      </c>
      <c r="H123" s="23" t="s">
        <v>2</v>
      </c>
      <c r="I123" s="23"/>
      <c r="J123" s="24"/>
      <c r="K123" s="25">
        <f>K124</f>
        <v>861.1</v>
      </c>
      <c r="L123" s="17"/>
    </row>
    <row r="124" spans="1:12" s="15" customFormat="1" ht="47.25" x14ac:dyDescent="0.2">
      <c r="A124" s="91"/>
      <c r="B124" s="52" t="s">
        <v>481</v>
      </c>
      <c r="C124" s="22">
        <v>902</v>
      </c>
      <c r="D124" s="23" t="s">
        <v>6</v>
      </c>
      <c r="E124" s="23" t="s">
        <v>7</v>
      </c>
      <c r="F124" s="23" t="s">
        <v>117</v>
      </c>
      <c r="G124" s="23" t="s">
        <v>478</v>
      </c>
      <c r="H124" s="23" t="s">
        <v>2</v>
      </c>
      <c r="I124" s="23" t="s">
        <v>351</v>
      </c>
      <c r="J124" s="24"/>
      <c r="K124" s="25">
        <f>K125</f>
        <v>861.1</v>
      </c>
      <c r="L124" s="17"/>
    </row>
    <row r="125" spans="1:12" s="15" customFormat="1" ht="18.75" customHeight="1" x14ac:dyDescent="0.2">
      <c r="A125" s="91"/>
      <c r="B125" s="50" t="s">
        <v>60</v>
      </c>
      <c r="C125" s="22">
        <v>902</v>
      </c>
      <c r="D125" s="23" t="s">
        <v>6</v>
      </c>
      <c r="E125" s="23" t="s">
        <v>7</v>
      </c>
      <c r="F125" s="23" t="s">
        <v>117</v>
      </c>
      <c r="G125" s="23" t="s">
        <v>478</v>
      </c>
      <c r="H125" s="23" t="s">
        <v>2</v>
      </c>
      <c r="I125" s="23" t="s">
        <v>351</v>
      </c>
      <c r="J125" s="24" t="s">
        <v>61</v>
      </c>
      <c r="K125" s="25">
        <v>861.1</v>
      </c>
      <c r="L125" s="17"/>
    </row>
    <row r="126" spans="1:12" s="15" customFormat="1" ht="31.5" x14ac:dyDescent="0.2">
      <c r="A126" s="91"/>
      <c r="B126" s="56" t="s">
        <v>356</v>
      </c>
      <c r="C126" s="22">
        <v>902</v>
      </c>
      <c r="D126" s="23" t="s">
        <v>6</v>
      </c>
      <c r="E126" s="23" t="s">
        <v>7</v>
      </c>
      <c r="F126" s="23" t="s">
        <v>117</v>
      </c>
      <c r="G126" s="23" t="s">
        <v>478</v>
      </c>
      <c r="H126" s="23" t="s">
        <v>2</v>
      </c>
      <c r="I126" s="23" t="s">
        <v>107</v>
      </c>
      <c r="J126" s="23"/>
      <c r="K126" s="25">
        <f t="shared" ref="K126" si="8">SUM(K127)</f>
        <v>1945.9</v>
      </c>
      <c r="L126" s="17"/>
    </row>
    <row r="127" spans="1:12" s="15" customFormat="1" x14ac:dyDescent="0.2">
      <c r="A127" s="91"/>
      <c r="B127" s="50" t="s">
        <v>60</v>
      </c>
      <c r="C127" s="22">
        <v>902</v>
      </c>
      <c r="D127" s="23" t="s">
        <v>6</v>
      </c>
      <c r="E127" s="23" t="s">
        <v>7</v>
      </c>
      <c r="F127" s="23" t="s">
        <v>117</v>
      </c>
      <c r="G127" s="23" t="s">
        <v>478</v>
      </c>
      <c r="H127" s="23" t="s">
        <v>2</v>
      </c>
      <c r="I127" s="23" t="s">
        <v>107</v>
      </c>
      <c r="J127" s="23" t="s">
        <v>61</v>
      </c>
      <c r="K127" s="25">
        <v>1945.9</v>
      </c>
      <c r="L127" s="17"/>
    </row>
    <row r="128" spans="1:12" s="15" customFormat="1" ht="95.25" customHeight="1" x14ac:dyDescent="0.2">
      <c r="A128" s="91"/>
      <c r="B128" s="51" t="s">
        <v>464</v>
      </c>
      <c r="C128" s="22">
        <v>902</v>
      </c>
      <c r="D128" s="23" t="s">
        <v>6</v>
      </c>
      <c r="E128" s="23" t="s">
        <v>7</v>
      </c>
      <c r="F128" s="23" t="s">
        <v>117</v>
      </c>
      <c r="G128" s="23" t="s">
        <v>478</v>
      </c>
      <c r="H128" s="23" t="s">
        <v>2</v>
      </c>
      <c r="I128" s="23" t="s">
        <v>116</v>
      </c>
      <c r="J128" s="23"/>
      <c r="K128" s="25">
        <f t="shared" ref="K128" si="9">SUM(K129)</f>
        <v>5200</v>
      </c>
      <c r="L128" s="17"/>
    </row>
    <row r="129" spans="1:12" s="15" customFormat="1" ht="31.5" x14ac:dyDescent="0.2">
      <c r="A129" s="91"/>
      <c r="B129" s="50" t="s">
        <v>166</v>
      </c>
      <c r="C129" s="22">
        <v>902</v>
      </c>
      <c r="D129" s="23" t="s">
        <v>6</v>
      </c>
      <c r="E129" s="23" t="s">
        <v>7</v>
      </c>
      <c r="F129" s="23" t="s">
        <v>117</v>
      </c>
      <c r="G129" s="23" t="s">
        <v>478</v>
      </c>
      <c r="H129" s="23" t="s">
        <v>2</v>
      </c>
      <c r="I129" s="23" t="s">
        <v>116</v>
      </c>
      <c r="J129" s="23" t="s">
        <v>58</v>
      </c>
      <c r="K129" s="25">
        <v>5200</v>
      </c>
      <c r="L129" s="17"/>
    </row>
    <row r="130" spans="1:12" s="15" customFormat="1" x14ac:dyDescent="0.2">
      <c r="A130" s="91"/>
      <c r="B130" s="50" t="s">
        <v>89</v>
      </c>
      <c r="C130" s="22">
        <v>902</v>
      </c>
      <c r="D130" s="23" t="s">
        <v>6</v>
      </c>
      <c r="E130" s="23" t="s">
        <v>90</v>
      </c>
      <c r="F130" s="23"/>
      <c r="G130" s="23"/>
      <c r="H130" s="23"/>
      <c r="I130" s="23"/>
      <c r="J130" s="23"/>
      <c r="K130" s="25">
        <f>SUM(K131+K136)</f>
        <v>13329.4</v>
      </c>
      <c r="L130" s="17"/>
    </row>
    <row r="131" spans="1:12" s="15" customFormat="1" ht="31.5" x14ac:dyDescent="0.2">
      <c r="A131" s="91"/>
      <c r="B131" s="52" t="s">
        <v>237</v>
      </c>
      <c r="C131" s="22">
        <v>902</v>
      </c>
      <c r="D131" s="23" t="s">
        <v>6</v>
      </c>
      <c r="E131" s="23" t="s">
        <v>90</v>
      </c>
      <c r="F131" s="23" t="s">
        <v>8</v>
      </c>
      <c r="G131" s="23"/>
      <c r="H131" s="23"/>
      <c r="I131" s="23"/>
      <c r="J131" s="23"/>
      <c r="K131" s="25">
        <f t="shared" ref="K131:K134" si="10">SUM(K132)</f>
        <v>10715.4</v>
      </c>
      <c r="L131" s="17"/>
    </row>
    <row r="132" spans="1:12" s="15" customFormat="1" ht="47.25" x14ac:dyDescent="0.2">
      <c r="A132" s="91"/>
      <c r="B132" s="52" t="s">
        <v>238</v>
      </c>
      <c r="C132" s="22">
        <v>902</v>
      </c>
      <c r="D132" s="23" t="s">
        <v>6</v>
      </c>
      <c r="E132" s="23" t="s">
        <v>90</v>
      </c>
      <c r="F132" s="23" t="s">
        <v>8</v>
      </c>
      <c r="G132" s="23" t="s">
        <v>118</v>
      </c>
      <c r="H132" s="23"/>
      <c r="I132" s="23"/>
      <c r="J132" s="23"/>
      <c r="K132" s="25">
        <f t="shared" si="10"/>
        <v>10715.4</v>
      </c>
      <c r="L132" s="17"/>
    </row>
    <row r="133" spans="1:12" s="15" customFormat="1" ht="31.5" x14ac:dyDescent="0.2">
      <c r="A133" s="91"/>
      <c r="B133" s="52" t="s">
        <v>119</v>
      </c>
      <c r="C133" s="22">
        <v>902</v>
      </c>
      <c r="D133" s="23" t="s">
        <v>6</v>
      </c>
      <c r="E133" s="23" t="s">
        <v>90</v>
      </c>
      <c r="F133" s="23" t="s">
        <v>8</v>
      </c>
      <c r="G133" s="23" t="s">
        <v>118</v>
      </c>
      <c r="H133" s="23" t="s">
        <v>4</v>
      </c>
      <c r="I133" s="23"/>
      <c r="J133" s="23"/>
      <c r="K133" s="25">
        <f t="shared" si="10"/>
        <v>10715.4</v>
      </c>
      <c r="L133" s="17"/>
    </row>
    <row r="134" spans="1:12" s="15" customFormat="1" ht="31.5" x14ac:dyDescent="0.2">
      <c r="A134" s="91"/>
      <c r="B134" s="53" t="s">
        <v>404</v>
      </c>
      <c r="C134" s="22">
        <v>902</v>
      </c>
      <c r="D134" s="23" t="s">
        <v>6</v>
      </c>
      <c r="E134" s="23" t="s">
        <v>90</v>
      </c>
      <c r="F134" s="23" t="s">
        <v>8</v>
      </c>
      <c r="G134" s="23" t="s">
        <v>118</v>
      </c>
      <c r="H134" s="23" t="s">
        <v>4</v>
      </c>
      <c r="I134" s="23" t="s">
        <v>403</v>
      </c>
      <c r="J134" s="23"/>
      <c r="K134" s="25">
        <f t="shared" si="10"/>
        <v>10715.4</v>
      </c>
      <c r="L134" s="17"/>
    </row>
    <row r="135" spans="1:12" s="15" customFormat="1" ht="31.5" x14ac:dyDescent="0.2">
      <c r="A135" s="91"/>
      <c r="B135" s="50" t="s">
        <v>166</v>
      </c>
      <c r="C135" s="22">
        <v>902</v>
      </c>
      <c r="D135" s="23" t="s">
        <v>6</v>
      </c>
      <c r="E135" s="23" t="s">
        <v>90</v>
      </c>
      <c r="F135" s="23" t="s">
        <v>8</v>
      </c>
      <c r="G135" s="23" t="s">
        <v>118</v>
      </c>
      <c r="H135" s="23" t="s">
        <v>4</v>
      </c>
      <c r="I135" s="23" t="s">
        <v>403</v>
      </c>
      <c r="J135" s="23" t="s">
        <v>58</v>
      </c>
      <c r="K135" s="25">
        <f>3294.8+285.3+425+248.2+118.5+659+5008.8+200+10.8+22.5+442.5</f>
        <v>10715.4</v>
      </c>
      <c r="L135" s="17"/>
    </row>
    <row r="136" spans="1:12" s="15" customFormat="1" ht="31.5" x14ac:dyDescent="0.2">
      <c r="A136" s="91"/>
      <c r="B136" s="52" t="s">
        <v>244</v>
      </c>
      <c r="C136" s="22">
        <v>902</v>
      </c>
      <c r="D136" s="24" t="s">
        <v>6</v>
      </c>
      <c r="E136" s="24" t="s">
        <v>90</v>
      </c>
      <c r="F136" s="24" t="s">
        <v>117</v>
      </c>
      <c r="G136" s="22"/>
      <c r="H136" s="24"/>
      <c r="I136" s="24"/>
      <c r="J136" s="24"/>
      <c r="K136" s="25">
        <f>SUM(K137+K141)</f>
        <v>2614</v>
      </c>
      <c r="L136" s="17"/>
    </row>
    <row r="137" spans="1:12" s="15" customFormat="1" ht="31.5" x14ac:dyDescent="0.2">
      <c r="A137" s="91"/>
      <c r="B137" s="52" t="s">
        <v>245</v>
      </c>
      <c r="C137" s="22">
        <v>902</v>
      </c>
      <c r="D137" s="24" t="s">
        <v>6</v>
      </c>
      <c r="E137" s="24" t="s">
        <v>90</v>
      </c>
      <c r="F137" s="24" t="s">
        <v>117</v>
      </c>
      <c r="G137" s="22">
        <v>1</v>
      </c>
      <c r="H137" s="24" t="s">
        <v>99</v>
      </c>
      <c r="I137" s="24"/>
      <c r="J137" s="24"/>
      <c r="K137" s="25">
        <f t="shared" ref="K137:K138" si="11">SUM(K138)</f>
        <v>1773</v>
      </c>
      <c r="L137" s="17"/>
    </row>
    <row r="138" spans="1:12" s="15" customFormat="1" ht="47.25" x14ac:dyDescent="0.2">
      <c r="A138" s="91"/>
      <c r="B138" s="52" t="s">
        <v>122</v>
      </c>
      <c r="C138" s="22">
        <v>902</v>
      </c>
      <c r="D138" s="24" t="s">
        <v>6</v>
      </c>
      <c r="E138" s="24" t="s">
        <v>90</v>
      </c>
      <c r="F138" s="24" t="s">
        <v>117</v>
      </c>
      <c r="G138" s="22">
        <v>1</v>
      </c>
      <c r="H138" s="24" t="s">
        <v>2</v>
      </c>
      <c r="I138" s="24"/>
      <c r="J138" s="24"/>
      <c r="K138" s="25">
        <f t="shared" si="11"/>
        <v>1773</v>
      </c>
      <c r="L138" s="17"/>
    </row>
    <row r="139" spans="1:12" s="15" customFormat="1" ht="51.6" customHeight="1" x14ac:dyDescent="0.2">
      <c r="A139" s="91"/>
      <c r="B139" s="52" t="s">
        <v>246</v>
      </c>
      <c r="C139" s="22">
        <v>902</v>
      </c>
      <c r="D139" s="24" t="s">
        <v>6</v>
      </c>
      <c r="E139" s="24" t="s">
        <v>90</v>
      </c>
      <c r="F139" s="24" t="s">
        <v>117</v>
      </c>
      <c r="G139" s="22">
        <v>1</v>
      </c>
      <c r="H139" s="24" t="s">
        <v>2</v>
      </c>
      <c r="I139" s="24" t="s">
        <v>123</v>
      </c>
      <c r="J139" s="24"/>
      <c r="K139" s="25">
        <f>K140</f>
        <v>1773</v>
      </c>
      <c r="L139" s="17"/>
    </row>
    <row r="140" spans="1:12" s="15" customFormat="1" ht="31.5" x14ac:dyDescent="0.2">
      <c r="A140" s="91"/>
      <c r="B140" s="50" t="s">
        <v>166</v>
      </c>
      <c r="C140" s="22">
        <v>902</v>
      </c>
      <c r="D140" s="24" t="s">
        <v>6</v>
      </c>
      <c r="E140" s="24" t="s">
        <v>90</v>
      </c>
      <c r="F140" s="24" t="s">
        <v>117</v>
      </c>
      <c r="G140" s="22">
        <v>1</v>
      </c>
      <c r="H140" s="24" t="s">
        <v>2</v>
      </c>
      <c r="I140" s="24" t="s">
        <v>123</v>
      </c>
      <c r="J140" s="24" t="s">
        <v>58</v>
      </c>
      <c r="K140" s="25">
        <f>618+138.8+350+320+346.2</f>
        <v>1773</v>
      </c>
      <c r="L140" s="17"/>
    </row>
    <row r="141" spans="1:12" s="15" customFormat="1" ht="31.5" x14ac:dyDescent="0.2">
      <c r="A141" s="91"/>
      <c r="B141" s="50" t="s">
        <v>377</v>
      </c>
      <c r="C141" s="22">
        <v>902</v>
      </c>
      <c r="D141" s="24" t="s">
        <v>6</v>
      </c>
      <c r="E141" s="24" t="s">
        <v>90</v>
      </c>
      <c r="F141" s="23" t="s">
        <v>117</v>
      </c>
      <c r="G141" s="23" t="s">
        <v>192</v>
      </c>
      <c r="H141" s="23"/>
      <c r="I141" s="23"/>
      <c r="J141" s="24"/>
      <c r="K141" s="25">
        <f t="shared" ref="K141:K143" si="12">K142</f>
        <v>841</v>
      </c>
      <c r="L141" s="17"/>
    </row>
    <row r="142" spans="1:12" s="15" customFormat="1" ht="31.5" x14ac:dyDescent="0.2">
      <c r="A142" s="91"/>
      <c r="B142" s="50" t="s">
        <v>350</v>
      </c>
      <c r="C142" s="22">
        <v>902</v>
      </c>
      <c r="D142" s="24" t="s">
        <v>6</v>
      </c>
      <c r="E142" s="24" t="s">
        <v>90</v>
      </c>
      <c r="F142" s="23" t="s">
        <v>117</v>
      </c>
      <c r="G142" s="23" t="s">
        <v>192</v>
      </c>
      <c r="H142" s="23" t="s">
        <v>2</v>
      </c>
      <c r="I142" s="23"/>
      <c r="J142" s="24"/>
      <c r="K142" s="25">
        <f t="shared" si="12"/>
        <v>841</v>
      </c>
      <c r="L142" s="17"/>
    </row>
    <row r="143" spans="1:12" s="15" customFormat="1" ht="47.25" x14ac:dyDescent="0.2">
      <c r="A143" s="91"/>
      <c r="B143" s="50" t="s">
        <v>378</v>
      </c>
      <c r="C143" s="22">
        <v>902</v>
      </c>
      <c r="D143" s="24" t="s">
        <v>6</v>
      </c>
      <c r="E143" s="24" t="s">
        <v>90</v>
      </c>
      <c r="F143" s="23" t="s">
        <v>117</v>
      </c>
      <c r="G143" s="23" t="s">
        <v>192</v>
      </c>
      <c r="H143" s="23" t="s">
        <v>2</v>
      </c>
      <c r="I143" s="23" t="s">
        <v>349</v>
      </c>
      <c r="J143" s="24"/>
      <c r="K143" s="25">
        <f t="shared" si="12"/>
        <v>841</v>
      </c>
      <c r="L143" s="17"/>
    </row>
    <row r="144" spans="1:12" s="15" customFormat="1" ht="31.5" x14ac:dyDescent="0.2">
      <c r="A144" s="91"/>
      <c r="B144" s="50" t="s">
        <v>166</v>
      </c>
      <c r="C144" s="22">
        <v>902</v>
      </c>
      <c r="D144" s="24" t="s">
        <v>6</v>
      </c>
      <c r="E144" s="24" t="s">
        <v>90</v>
      </c>
      <c r="F144" s="23" t="s">
        <v>117</v>
      </c>
      <c r="G144" s="23" t="s">
        <v>192</v>
      </c>
      <c r="H144" s="23" t="s">
        <v>2</v>
      </c>
      <c r="I144" s="23" t="s">
        <v>349</v>
      </c>
      <c r="J144" s="24" t="s">
        <v>58</v>
      </c>
      <c r="K144" s="25">
        <v>841</v>
      </c>
      <c r="L144" s="17"/>
    </row>
    <row r="145" spans="1:12" s="15" customFormat="1" x14ac:dyDescent="0.2">
      <c r="A145" s="91"/>
      <c r="B145" s="50" t="s">
        <v>18</v>
      </c>
      <c r="C145" s="22">
        <v>902</v>
      </c>
      <c r="D145" s="24" t="s">
        <v>8</v>
      </c>
      <c r="E145" s="24"/>
      <c r="F145" s="23"/>
      <c r="G145" s="23"/>
      <c r="H145" s="23"/>
      <c r="I145" s="23"/>
      <c r="J145" s="24"/>
      <c r="K145" s="25">
        <f t="shared" ref="K145:K150" si="13">K146</f>
        <v>180.6</v>
      </c>
      <c r="L145" s="17"/>
    </row>
    <row r="146" spans="1:12" s="15" customFormat="1" ht="31.5" x14ac:dyDescent="0.2">
      <c r="A146" s="91"/>
      <c r="B146" s="50" t="s">
        <v>398</v>
      </c>
      <c r="C146" s="22">
        <v>902</v>
      </c>
      <c r="D146" s="24" t="s">
        <v>8</v>
      </c>
      <c r="E146" s="24" t="s">
        <v>7</v>
      </c>
      <c r="F146" s="23"/>
      <c r="G146" s="23"/>
      <c r="H146" s="23"/>
      <c r="I146" s="23"/>
      <c r="J146" s="24"/>
      <c r="K146" s="25">
        <f t="shared" si="13"/>
        <v>180.6</v>
      </c>
      <c r="L146" s="17"/>
    </row>
    <row r="147" spans="1:12" s="15" customFormat="1" ht="31.5" x14ac:dyDescent="0.2">
      <c r="A147" s="91"/>
      <c r="B147" s="50" t="s">
        <v>237</v>
      </c>
      <c r="C147" s="22">
        <v>902</v>
      </c>
      <c r="D147" s="24" t="s">
        <v>8</v>
      </c>
      <c r="E147" s="24" t="s">
        <v>7</v>
      </c>
      <c r="F147" s="23" t="s">
        <v>8</v>
      </c>
      <c r="G147" s="23"/>
      <c r="H147" s="23"/>
      <c r="I147" s="23"/>
      <c r="J147" s="24"/>
      <c r="K147" s="25">
        <f t="shared" si="13"/>
        <v>180.6</v>
      </c>
      <c r="L147" s="17"/>
    </row>
    <row r="148" spans="1:12" s="15" customFormat="1" ht="45" customHeight="1" x14ac:dyDescent="0.2">
      <c r="A148" s="91"/>
      <c r="B148" s="50" t="s">
        <v>238</v>
      </c>
      <c r="C148" s="22">
        <v>902</v>
      </c>
      <c r="D148" s="24" t="s">
        <v>8</v>
      </c>
      <c r="E148" s="24" t="s">
        <v>7</v>
      </c>
      <c r="F148" s="23" t="s">
        <v>8</v>
      </c>
      <c r="G148" s="23" t="s">
        <v>118</v>
      </c>
      <c r="H148" s="23"/>
      <c r="I148" s="23"/>
      <c r="J148" s="24"/>
      <c r="K148" s="25">
        <f t="shared" si="13"/>
        <v>180.6</v>
      </c>
      <c r="L148" s="17"/>
    </row>
    <row r="149" spans="1:12" s="15" customFormat="1" ht="31.5" x14ac:dyDescent="0.2">
      <c r="A149" s="91"/>
      <c r="B149" s="50" t="s">
        <v>119</v>
      </c>
      <c r="C149" s="22">
        <v>902</v>
      </c>
      <c r="D149" s="24" t="s">
        <v>8</v>
      </c>
      <c r="E149" s="24" t="s">
        <v>7</v>
      </c>
      <c r="F149" s="23" t="s">
        <v>8</v>
      </c>
      <c r="G149" s="23" t="s">
        <v>118</v>
      </c>
      <c r="H149" s="23" t="s">
        <v>4</v>
      </c>
      <c r="I149" s="23"/>
      <c r="J149" s="24"/>
      <c r="K149" s="25">
        <f t="shared" si="13"/>
        <v>180.6</v>
      </c>
      <c r="L149" s="17"/>
    </row>
    <row r="150" spans="1:12" s="15" customFormat="1" ht="21.6" customHeight="1" x14ac:dyDescent="0.2">
      <c r="A150" s="91"/>
      <c r="B150" s="50" t="s">
        <v>400</v>
      </c>
      <c r="C150" s="22">
        <v>902</v>
      </c>
      <c r="D150" s="24" t="s">
        <v>8</v>
      </c>
      <c r="E150" s="24" t="s">
        <v>7</v>
      </c>
      <c r="F150" s="23" t="s">
        <v>8</v>
      </c>
      <c r="G150" s="23" t="s">
        <v>118</v>
      </c>
      <c r="H150" s="23" t="s">
        <v>4</v>
      </c>
      <c r="I150" s="23" t="s">
        <v>399</v>
      </c>
      <c r="J150" s="24"/>
      <c r="K150" s="25">
        <f t="shared" si="13"/>
        <v>180.6</v>
      </c>
      <c r="L150" s="17"/>
    </row>
    <row r="151" spans="1:12" s="15" customFormat="1" ht="31.5" x14ac:dyDescent="0.2">
      <c r="A151" s="91"/>
      <c r="B151" s="50" t="s">
        <v>166</v>
      </c>
      <c r="C151" s="22">
        <v>902</v>
      </c>
      <c r="D151" s="24" t="s">
        <v>8</v>
      </c>
      <c r="E151" s="24" t="s">
        <v>7</v>
      </c>
      <c r="F151" s="23" t="s">
        <v>8</v>
      </c>
      <c r="G151" s="23" t="s">
        <v>118</v>
      </c>
      <c r="H151" s="23" t="s">
        <v>4</v>
      </c>
      <c r="I151" s="23" t="s">
        <v>399</v>
      </c>
      <c r="J151" s="24" t="s">
        <v>58</v>
      </c>
      <c r="K151" s="25">
        <f>71.1+109.5</f>
        <v>180.6</v>
      </c>
      <c r="L151" s="17"/>
    </row>
    <row r="152" spans="1:12" s="15" customFormat="1" x14ac:dyDescent="0.2">
      <c r="A152" s="91"/>
      <c r="B152" s="50" t="s">
        <v>91</v>
      </c>
      <c r="C152" s="22">
        <v>902</v>
      </c>
      <c r="D152" s="23" t="s">
        <v>17</v>
      </c>
      <c r="E152" s="23"/>
      <c r="F152" s="23"/>
      <c r="G152" s="23"/>
      <c r="H152" s="23"/>
      <c r="I152" s="23"/>
      <c r="J152" s="23"/>
      <c r="K152" s="25">
        <f>SUM(K153)</f>
        <v>8663.7000000000007</v>
      </c>
      <c r="L152" s="17"/>
    </row>
    <row r="153" spans="1:12" s="15" customFormat="1" x14ac:dyDescent="0.2">
      <c r="A153" s="91"/>
      <c r="B153" s="60" t="s">
        <v>50</v>
      </c>
      <c r="C153" s="22">
        <v>902</v>
      </c>
      <c r="D153" s="23" t="s">
        <v>92</v>
      </c>
      <c r="E153" s="23" t="s">
        <v>6</v>
      </c>
      <c r="F153" s="23"/>
      <c r="G153" s="23"/>
      <c r="H153" s="23"/>
      <c r="I153" s="23"/>
      <c r="J153" s="23"/>
      <c r="K153" s="25">
        <f>SUM(K154)</f>
        <v>8663.7000000000007</v>
      </c>
      <c r="L153" s="17"/>
    </row>
    <row r="154" spans="1:12" s="15" customFormat="1" ht="31.5" x14ac:dyDescent="0.2">
      <c r="A154" s="91"/>
      <c r="B154" s="52" t="s">
        <v>244</v>
      </c>
      <c r="C154" s="22">
        <v>902</v>
      </c>
      <c r="D154" s="23" t="s">
        <v>92</v>
      </c>
      <c r="E154" s="23" t="s">
        <v>6</v>
      </c>
      <c r="F154" s="23" t="s">
        <v>117</v>
      </c>
      <c r="G154" s="23"/>
      <c r="H154" s="23"/>
      <c r="I154" s="23"/>
      <c r="J154" s="23"/>
      <c r="K154" s="25">
        <f t="shared" ref="K154:K157" si="14">SUM(K155)</f>
        <v>8663.7000000000007</v>
      </c>
      <c r="L154" s="17"/>
    </row>
    <row r="155" spans="1:12" s="15" customFormat="1" ht="31.5" x14ac:dyDescent="0.2">
      <c r="A155" s="91"/>
      <c r="B155" s="52" t="s">
        <v>247</v>
      </c>
      <c r="C155" s="22">
        <v>902</v>
      </c>
      <c r="D155" s="23" t="s">
        <v>92</v>
      </c>
      <c r="E155" s="23" t="s">
        <v>6</v>
      </c>
      <c r="F155" s="23" t="s">
        <v>117</v>
      </c>
      <c r="G155" s="23" t="s">
        <v>125</v>
      </c>
      <c r="H155" s="23"/>
      <c r="I155" s="23"/>
      <c r="J155" s="23"/>
      <c r="K155" s="25">
        <f t="shared" si="14"/>
        <v>8663.7000000000007</v>
      </c>
      <c r="L155" s="17"/>
    </row>
    <row r="156" spans="1:12" s="15" customFormat="1" ht="31.5" x14ac:dyDescent="0.2">
      <c r="A156" s="91"/>
      <c r="B156" s="52" t="s">
        <v>126</v>
      </c>
      <c r="C156" s="22">
        <v>902</v>
      </c>
      <c r="D156" s="23" t="s">
        <v>92</v>
      </c>
      <c r="E156" s="23" t="s">
        <v>6</v>
      </c>
      <c r="F156" s="23" t="s">
        <v>117</v>
      </c>
      <c r="G156" s="23" t="s">
        <v>125</v>
      </c>
      <c r="H156" s="23" t="s">
        <v>2</v>
      </c>
      <c r="I156" s="23"/>
      <c r="J156" s="23"/>
      <c r="K156" s="25">
        <f t="shared" si="14"/>
        <v>8663.7000000000007</v>
      </c>
      <c r="L156" s="17"/>
    </row>
    <row r="157" spans="1:12" s="15" customFormat="1" ht="63" x14ac:dyDescent="0.2">
      <c r="A157" s="91"/>
      <c r="B157" s="52" t="s">
        <v>248</v>
      </c>
      <c r="C157" s="22">
        <v>902</v>
      </c>
      <c r="D157" s="23" t="s">
        <v>92</v>
      </c>
      <c r="E157" s="23" t="s">
        <v>6</v>
      </c>
      <c r="F157" s="23" t="s">
        <v>117</v>
      </c>
      <c r="G157" s="23" t="s">
        <v>125</v>
      </c>
      <c r="H157" s="23" t="s">
        <v>2</v>
      </c>
      <c r="I157" s="23" t="s">
        <v>127</v>
      </c>
      <c r="J157" s="23"/>
      <c r="K157" s="25">
        <f t="shared" si="14"/>
        <v>8663.7000000000007</v>
      </c>
      <c r="L157" s="17"/>
    </row>
    <row r="158" spans="1:12" s="15" customFormat="1" ht="31.5" x14ac:dyDescent="0.2">
      <c r="A158" s="91"/>
      <c r="B158" s="50" t="s">
        <v>166</v>
      </c>
      <c r="C158" s="22">
        <v>902</v>
      </c>
      <c r="D158" s="23" t="s">
        <v>92</v>
      </c>
      <c r="E158" s="23" t="s">
        <v>6</v>
      </c>
      <c r="F158" s="23" t="s">
        <v>117</v>
      </c>
      <c r="G158" s="23" t="s">
        <v>125</v>
      </c>
      <c r="H158" s="23" t="s">
        <v>2</v>
      </c>
      <c r="I158" s="23" t="s">
        <v>127</v>
      </c>
      <c r="J158" s="23" t="s">
        <v>58</v>
      </c>
      <c r="K158" s="25">
        <v>8663.7000000000007</v>
      </c>
      <c r="L158" s="17"/>
    </row>
    <row r="159" spans="1:12" s="15" customFormat="1" x14ac:dyDescent="0.2">
      <c r="A159" s="91"/>
      <c r="B159" s="50" t="s">
        <v>20</v>
      </c>
      <c r="C159" s="22">
        <v>902</v>
      </c>
      <c r="D159" s="23">
        <v>10</v>
      </c>
      <c r="E159" s="23"/>
      <c r="F159" s="23"/>
      <c r="G159" s="41"/>
      <c r="H159" s="23"/>
      <c r="I159" s="23"/>
      <c r="J159" s="23"/>
      <c r="K159" s="25">
        <f>SUM(K160+K166+K172+K178)</f>
        <v>37190.5</v>
      </c>
      <c r="L159" s="17"/>
    </row>
    <row r="160" spans="1:12" s="15" customFormat="1" x14ac:dyDescent="0.2">
      <c r="A160" s="91"/>
      <c r="B160" s="60" t="s">
        <v>43</v>
      </c>
      <c r="C160" s="22">
        <v>902</v>
      </c>
      <c r="D160" s="23" t="s">
        <v>21</v>
      </c>
      <c r="E160" s="23" t="s">
        <v>2</v>
      </c>
      <c r="F160" s="23"/>
      <c r="G160" s="41"/>
      <c r="H160" s="23"/>
      <c r="I160" s="23"/>
      <c r="J160" s="23"/>
      <c r="K160" s="25">
        <f t="shared" ref="K160:K162" si="15">SUM(K161)</f>
        <v>5563.6</v>
      </c>
      <c r="L160" s="17"/>
    </row>
    <row r="161" spans="1:12" s="15" customFormat="1" ht="31.5" x14ac:dyDescent="0.2">
      <c r="A161" s="91"/>
      <c r="B161" s="52" t="s">
        <v>249</v>
      </c>
      <c r="C161" s="22">
        <v>902</v>
      </c>
      <c r="D161" s="23" t="s">
        <v>21</v>
      </c>
      <c r="E161" s="23" t="s">
        <v>2</v>
      </c>
      <c r="F161" s="23" t="s">
        <v>128</v>
      </c>
      <c r="G161" s="41"/>
      <c r="H161" s="23"/>
      <c r="I161" s="23"/>
      <c r="J161" s="23"/>
      <c r="K161" s="25">
        <f t="shared" si="15"/>
        <v>5563.6</v>
      </c>
      <c r="L161" s="17"/>
    </row>
    <row r="162" spans="1:12" s="15" customFormat="1" ht="47.25" x14ac:dyDescent="0.2">
      <c r="A162" s="91"/>
      <c r="B162" s="52" t="s">
        <v>250</v>
      </c>
      <c r="C162" s="22">
        <v>902</v>
      </c>
      <c r="D162" s="23" t="s">
        <v>21</v>
      </c>
      <c r="E162" s="23" t="s">
        <v>2</v>
      </c>
      <c r="F162" s="23" t="s">
        <v>128</v>
      </c>
      <c r="G162" s="41">
        <v>1</v>
      </c>
      <c r="H162" s="23"/>
      <c r="I162" s="23"/>
      <c r="J162" s="23"/>
      <c r="K162" s="25">
        <f t="shared" si="15"/>
        <v>5563.6</v>
      </c>
      <c r="L162" s="17"/>
    </row>
    <row r="163" spans="1:12" s="15" customFormat="1" ht="31.5" x14ac:dyDescent="0.2">
      <c r="A163" s="91"/>
      <c r="B163" s="53" t="s">
        <v>308</v>
      </c>
      <c r="C163" s="22">
        <v>902</v>
      </c>
      <c r="D163" s="23" t="s">
        <v>21</v>
      </c>
      <c r="E163" s="23" t="s">
        <v>2</v>
      </c>
      <c r="F163" s="23" t="s">
        <v>128</v>
      </c>
      <c r="G163" s="41">
        <v>1</v>
      </c>
      <c r="H163" s="23" t="s">
        <v>2</v>
      </c>
      <c r="I163" s="23"/>
      <c r="J163" s="23"/>
      <c r="K163" s="25">
        <f>SUM(K165)</f>
        <v>5563.6</v>
      </c>
      <c r="L163" s="17"/>
    </row>
    <row r="164" spans="1:12" s="15" customFormat="1" ht="47.25" x14ac:dyDescent="0.2">
      <c r="A164" s="91"/>
      <c r="B164" s="53" t="s">
        <v>251</v>
      </c>
      <c r="C164" s="22">
        <v>902</v>
      </c>
      <c r="D164" s="23" t="s">
        <v>21</v>
      </c>
      <c r="E164" s="23" t="s">
        <v>2</v>
      </c>
      <c r="F164" s="23" t="s">
        <v>128</v>
      </c>
      <c r="G164" s="41">
        <v>1</v>
      </c>
      <c r="H164" s="23" t="s">
        <v>2</v>
      </c>
      <c r="I164" s="23" t="s">
        <v>129</v>
      </c>
      <c r="J164" s="23"/>
      <c r="K164" s="25">
        <f>SUM(K165)</f>
        <v>5563.6</v>
      </c>
      <c r="L164" s="17"/>
    </row>
    <row r="165" spans="1:12" s="15" customFormat="1" x14ac:dyDescent="0.2">
      <c r="A165" s="91"/>
      <c r="B165" s="57" t="s">
        <v>66</v>
      </c>
      <c r="C165" s="22">
        <v>902</v>
      </c>
      <c r="D165" s="23" t="s">
        <v>21</v>
      </c>
      <c r="E165" s="23" t="s">
        <v>2</v>
      </c>
      <c r="F165" s="23" t="s">
        <v>128</v>
      </c>
      <c r="G165" s="41">
        <v>1</v>
      </c>
      <c r="H165" s="23" t="s">
        <v>2</v>
      </c>
      <c r="I165" s="23" t="s">
        <v>129</v>
      </c>
      <c r="J165" s="23" t="s">
        <v>67</v>
      </c>
      <c r="K165" s="25">
        <v>5563.6</v>
      </c>
      <c r="L165" s="17"/>
    </row>
    <row r="166" spans="1:12" s="15" customFormat="1" x14ac:dyDescent="0.2">
      <c r="A166" s="91"/>
      <c r="B166" s="57" t="s">
        <v>28</v>
      </c>
      <c r="C166" s="22">
        <v>902</v>
      </c>
      <c r="D166" s="23" t="s">
        <v>21</v>
      </c>
      <c r="E166" s="23" t="s">
        <v>5</v>
      </c>
      <c r="F166" s="23"/>
      <c r="G166" s="41"/>
      <c r="H166" s="23"/>
      <c r="I166" s="23"/>
      <c r="J166" s="23"/>
      <c r="K166" s="25">
        <f>K167</f>
        <v>120</v>
      </c>
      <c r="L166" s="17"/>
    </row>
    <row r="167" spans="1:12" s="15" customFormat="1" ht="31.5" x14ac:dyDescent="0.2">
      <c r="A167" s="91"/>
      <c r="B167" s="58" t="s">
        <v>249</v>
      </c>
      <c r="C167" s="22">
        <v>902</v>
      </c>
      <c r="D167" s="23" t="s">
        <v>21</v>
      </c>
      <c r="E167" s="23" t="s">
        <v>5</v>
      </c>
      <c r="F167" s="23" t="s">
        <v>128</v>
      </c>
      <c r="G167" s="23"/>
      <c r="H167" s="23"/>
      <c r="I167" s="23"/>
      <c r="J167" s="24"/>
      <c r="K167" s="25">
        <f>SUM(K168)</f>
        <v>120</v>
      </c>
      <c r="L167" s="17"/>
    </row>
    <row r="168" spans="1:12" s="15" customFormat="1" ht="47.25" x14ac:dyDescent="0.2">
      <c r="A168" s="91"/>
      <c r="B168" s="58" t="s">
        <v>250</v>
      </c>
      <c r="C168" s="22">
        <v>902</v>
      </c>
      <c r="D168" s="23" t="s">
        <v>21</v>
      </c>
      <c r="E168" s="23" t="s">
        <v>5</v>
      </c>
      <c r="F168" s="23" t="s">
        <v>128</v>
      </c>
      <c r="G168" s="23" t="s">
        <v>118</v>
      </c>
      <c r="H168" s="23"/>
      <c r="I168" s="23"/>
      <c r="J168" s="23"/>
      <c r="K168" s="25">
        <f>SUM(K169)</f>
        <v>120</v>
      </c>
      <c r="L168" s="17"/>
    </row>
    <row r="169" spans="1:12" s="15" customFormat="1" ht="31.5" x14ac:dyDescent="0.2">
      <c r="A169" s="91"/>
      <c r="B169" s="61" t="s">
        <v>308</v>
      </c>
      <c r="C169" s="22">
        <v>902</v>
      </c>
      <c r="D169" s="23" t="s">
        <v>21</v>
      </c>
      <c r="E169" s="23" t="s">
        <v>5</v>
      </c>
      <c r="F169" s="23" t="s">
        <v>128</v>
      </c>
      <c r="G169" s="23" t="s">
        <v>118</v>
      </c>
      <c r="H169" s="23" t="s">
        <v>2</v>
      </c>
      <c r="I169" s="23"/>
      <c r="J169" s="23"/>
      <c r="K169" s="25">
        <f>SUM(K170)</f>
        <v>120</v>
      </c>
      <c r="L169" s="17"/>
    </row>
    <row r="170" spans="1:12" s="15" customFormat="1" ht="47.25" x14ac:dyDescent="0.2">
      <c r="A170" s="91"/>
      <c r="B170" s="58" t="s">
        <v>251</v>
      </c>
      <c r="C170" s="22">
        <v>902</v>
      </c>
      <c r="D170" s="23" t="s">
        <v>21</v>
      </c>
      <c r="E170" s="23" t="s">
        <v>5</v>
      </c>
      <c r="F170" s="23" t="s">
        <v>128</v>
      </c>
      <c r="G170" s="23" t="s">
        <v>118</v>
      </c>
      <c r="H170" s="23" t="s">
        <v>2</v>
      </c>
      <c r="I170" s="23" t="s">
        <v>129</v>
      </c>
      <c r="J170" s="23"/>
      <c r="K170" s="25">
        <f>SUM(K171)</f>
        <v>120</v>
      </c>
      <c r="L170" s="17"/>
    </row>
    <row r="171" spans="1:12" s="15" customFormat="1" x14ac:dyDescent="0.2">
      <c r="A171" s="91"/>
      <c r="B171" s="50" t="s">
        <v>66</v>
      </c>
      <c r="C171" s="22">
        <v>902</v>
      </c>
      <c r="D171" s="23" t="s">
        <v>21</v>
      </c>
      <c r="E171" s="23" t="s">
        <v>5</v>
      </c>
      <c r="F171" s="23" t="s">
        <v>128</v>
      </c>
      <c r="G171" s="23" t="s">
        <v>118</v>
      </c>
      <c r="H171" s="23" t="s">
        <v>2</v>
      </c>
      <c r="I171" s="23" t="s">
        <v>129</v>
      </c>
      <c r="J171" s="23" t="s">
        <v>67</v>
      </c>
      <c r="K171" s="25">
        <v>120</v>
      </c>
      <c r="L171" s="17"/>
    </row>
    <row r="172" spans="1:12" s="15" customFormat="1" x14ac:dyDescent="0.2">
      <c r="A172" s="91"/>
      <c r="B172" s="57" t="s">
        <v>29</v>
      </c>
      <c r="C172" s="22">
        <v>902</v>
      </c>
      <c r="D172" s="23" t="s">
        <v>21</v>
      </c>
      <c r="E172" s="23" t="s">
        <v>6</v>
      </c>
      <c r="F172" s="23"/>
      <c r="G172" s="41"/>
      <c r="H172" s="23"/>
      <c r="I172" s="23"/>
      <c r="J172" s="23"/>
      <c r="K172" s="25">
        <f>K173</f>
        <v>27402.1</v>
      </c>
      <c r="L172" s="17"/>
    </row>
    <row r="173" spans="1:12" s="15" customFormat="1" ht="23.25" customHeight="1" x14ac:dyDescent="0.2">
      <c r="A173" s="91"/>
      <c r="B173" s="52" t="s">
        <v>244</v>
      </c>
      <c r="C173" s="22">
        <v>902</v>
      </c>
      <c r="D173" s="23" t="s">
        <v>21</v>
      </c>
      <c r="E173" s="23" t="s">
        <v>6</v>
      </c>
      <c r="F173" s="23" t="s">
        <v>117</v>
      </c>
      <c r="G173" s="41"/>
      <c r="H173" s="23"/>
      <c r="I173" s="23"/>
      <c r="J173" s="23"/>
      <c r="K173" s="25">
        <f t="shared" ref="K173" si="16">K174</f>
        <v>27402.1</v>
      </c>
      <c r="L173" s="17"/>
    </row>
    <row r="174" spans="1:12" s="15" customFormat="1" x14ac:dyDescent="0.2">
      <c r="A174" s="91"/>
      <c r="B174" s="52" t="s">
        <v>252</v>
      </c>
      <c r="C174" s="22">
        <v>902</v>
      </c>
      <c r="D174" s="23" t="s">
        <v>21</v>
      </c>
      <c r="E174" s="23" t="s">
        <v>6</v>
      </c>
      <c r="F174" s="23" t="s">
        <v>117</v>
      </c>
      <c r="G174" s="41">
        <v>2</v>
      </c>
      <c r="H174" s="23"/>
      <c r="I174" s="23"/>
      <c r="J174" s="23"/>
      <c r="K174" s="25">
        <f t="shared" ref="K174:K176" si="17">SUM(K175)</f>
        <v>27402.1</v>
      </c>
      <c r="L174" s="17"/>
    </row>
    <row r="175" spans="1:12" s="15" customFormat="1" ht="31.5" x14ac:dyDescent="0.2">
      <c r="A175" s="91"/>
      <c r="B175" s="52" t="s">
        <v>124</v>
      </c>
      <c r="C175" s="22">
        <v>902</v>
      </c>
      <c r="D175" s="23" t="s">
        <v>21</v>
      </c>
      <c r="E175" s="23" t="s">
        <v>6</v>
      </c>
      <c r="F175" s="23" t="s">
        <v>117</v>
      </c>
      <c r="G175" s="41">
        <v>2</v>
      </c>
      <c r="H175" s="23" t="s">
        <v>2</v>
      </c>
      <c r="I175" s="23"/>
      <c r="J175" s="23"/>
      <c r="K175" s="25">
        <f t="shared" si="17"/>
        <v>27402.1</v>
      </c>
      <c r="L175" s="17"/>
    </row>
    <row r="176" spans="1:12" s="15" customFormat="1" x14ac:dyDescent="0.2">
      <c r="A176" s="91"/>
      <c r="B176" s="52" t="s">
        <v>306</v>
      </c>
      <c r="C176" s="22">
        <v>902</v>
      </c>
      <c r="D176" s="23" t="s">
        <v>21</v>
      </c>
      <c r="E176" s="23" t="s">
        <v>6</v>
      </c>
      <c r="F176" s="23" t="s">
        <v>117</v>
      </c>
      <c r="G176" s="41">
        <v>2</v>
      </c>
      <c r="H176" s="23" t="s">
        <v>2</v>
      </c>
      <c r="I176" s="23" t="s">
        <v>307</v>
      </c>
      <c r="J176" s="23"/>
      <c r="K176" s="25">
        <f t="shared" si="17"/>
        <v>27402.1</v>
      </c>
      <c r="L176" s="17"/>
    </row>
    <row r="177" spans="1:12" s="15" customFormat="1" x14ac:dyDescent="0.2">
      <c r="A177" s="91"/>
      <c r="B177" s="57" t="s">
        <v>66</v>
      </c>
      <c r="C177" s="22">
        <v>902</v>
      </c>
      <c r="D177" s="23" t="s">
        <v>21</v>
      </c>
      <c r="E177" s="23" t="s">
        <v>6</v>
      </c>
      <c r="F177" s="23" t="s">
        <v>117</v>
      </c>
      <c r="G177" s="41">
        <v>2</v>
      </c>
      <c r="H177" s="23" t="s">
        <v>2</v>
      </c>
      <c r="I177" s="23" t="s">
        <v>307</v>
      </c>
      <c r="J177" s="23" t="s">
        <v>67</v>
      </c>
      <c r="K177" s="25">
        <f>15465+10584+4213.1-2860</f>
        <v>27402.1</v>
      </c>
      <c r="L177" s="17"/>
    </row>
    <row r="178" spans="1:12" s="15" customFormat="1" x14ac:dyDescent="0.2">
      <c r="A178" s="91"/>
      <c r="B178" s="50" t="s">
        <v>77</v>
      </c>
      <c r="C178" s="22">
        <v>902</v>
      </c>
      <c r="D178" s="23" t="s">
        <v>21</v>
      </c>
      <c r="E178" s="23" t="s">
        <v>30</v>
      </c>
      <c r="F178" s="23"/>
      <c r="G178" s="41"/>
      <c r="H178" s="23"/>
      <c r="I178" s="23"/>
      <c r="J178" s="23"/>
      <c r="K178" s="25">
        <f>SUM(K179)</f>
        <v>4104.8</v>
      </c>
      <c r="L178" s="17"/>
    </row>
    <row r="179" spans="1:12" ht="21" customHeight="1" x14ac:dyDescent="0.2">
      <c r="A179" s="91"/>
      <c r="B179" s="50" t="s">
        <v>86</v>
      </c>
      <c r="C179" s="22">
        <v>902</v>
      </c>
      <c r="D179" s="23" t="s">
        <v>21</v>
      </c>
      <c r="E179" s="23" t="s">
        <v>30</v>
      </c>
      <c r="F179" s="23">
        <v>52</v>
      </c>
      <c r="G179" s="41"/>
      <c r="H179" s="23"/>
      <c r="I179" s="23"/>
      <c r="J179" s="23"/>
      <c r="K179" s="25">
        <f>SUM(K180)</f>
        <v>4104.8</v>
      </c>
    </row>
    <row r="180" spans="1:12" x14ac:dyDescent="0.2">
      <c r="A180" s="91"/>
      <c r="B180" s="50" t="s">
        <v>62</v>
      </c>
      <c r="C180" s="22">
        <v>902</v>
      </c>
      <c r="D180" s="23" t="s">
        <v>21</v>
      </c>
      <c r="E180" s="23" t="s">
        <v>30</v>
      </c>
      <c r="F180" s="23" t="s">
        <v>106</v>
      </c>
      <c r="G180" s="41">
        <v>2</v>
      </c>
      <c r="H180" s="23"/>
      <c r="I180" s="23"/>
      <c r="J180" s="23"/>
      <c r="K180" s="25">
        <f>SUM(K181)</f>
        <v>4104.8</v>
      </c>
    </row>
    <row r="181" spans="1:12" s="15" customFormat="1" ht="47.25" x14ac:dyDescent="0.2">
      <c r="A181" s="91"/>
      <c r="B181" s="50" t="s">
        <v>79</v>
      </c>
      <c r="C181" s="22">
        <v>902</v>
      </c>
      <c r="D181" s="23" t="s">
        <v>21</v>
      </c>
      <c r="E181" s="23" t="s">
        <v>30</v>
      </c>
      <c r="F181" s="23" t="s">
        <v>106</v>
      </c>
      <c r="G181" s="41">
        <v>2</v>
      </c>
      <c r="H181" s="23" t="s">
        <v>99</v>
      </c>
      <c r="I181" s="23" t="s">
        <v>413</v>
      </c>
      <c r="J181" s="23"/>
      <c r="K181" s="25">
        <f>SUM(K182:K183)</f>
        <v>4104.8</v>
      </c>
      <c r="L181" s="17"/>
    </row>
    <row r="182" spans="1:12" s="15" customFormat="1" ht="51.75" customHeight="1" x14ac:dyDescent="0.2">
      <c r="A182" s="91"/>
      <c r="B182" s="50" t="s">
        <v>165</v>
      </c>
      <c r="C182" s="22">
        <v>902</v>
      </c>
      <c r="D182" s="23" t="s">
        <v>21</v>
      </c>
      <c r="E182" s="23" t="s">
        <v>30</v>
      </c>
      <c r="F182" s="23" t="s">
        <v>106</v>
      </c>
      <c r="G182" s="41">
        <v>2</v>
      </c>
      <c r="H182" s="23" t="s">
        <v>99</v>
      </c>
      <c r="I182" s="23" t="s">
        <v>413</v>
      </c>
      <c r="J182" s="23" t="s">
        <v>56</v>
      </c>
      <c r="K182" s="25">
        <v>3788.4</v>
      </c>
      <c r="L182" s="17"/>
    </row>
    <row r="183" spans="1:12" s="15" customFormat="1" ht="31.5" x14ac:dyDescent="0.2">
      <c r="A183" s="92"/>
      <c r="B183" s="50" t="s">
        <v>166</v>
      </c>
      <c r="C183" s="22">
        <v>902</v>
      </c>
      <c r="D183" s="23" t="s">
        <v>21</v>
      </c>
      <c r="E183" s="23" t="s">
        <v>30</v>
      </c>
      <c r="F183" s="23" t="s">
        <v>106</v>
      </c>
      <c r="G183" s="41">
        <v>2</v>
      </c>
      <c r="H183" s="23" t="s">
        <v>99</v>
      </c>
      <c r="I183" s="23" t="s">
        <v>413</v>
      </c>
      <c r="J183" s="23" t="s">
        <v>58</v>
      </c>
      <c r="K183" s="25">
        <v>316.39999999999998</v>
      </c>
      <c r="L183" s="17"/>
    </row>
    <row r="184" spans="1:12" s="15" customFormat="1" ht="31.5" x14ac:dyDescent="0.2">
      <c r="A184" s="87">
        <v>3</v>
      </c>
      <c r="B184" s="50" t="s">
        <v>44</v>
      </c>
      <c r="C184" s="41">
        <v>905</v>
      </c>
      <c r="D184" s="23"/>
      <c r="E184" s="23"/>
      <c r="F184" s="23"/>
      <c r="G184" s="41"/>
      <c r="H184" s="23"/>
      <c r="I184" s="23"/>
      <c r="J184" s="23"/>
      <c r="K184" s="25">
        <f>SUM(K185+K207+K229+K222+K214)</f>
        <v>104084.59999999999</v>
      </c>
      <c r="L184" s="17"/>
    </row>
    <row r="185" spans="1:12" s="15" customFormat="1" x14ac:dyDescent="0.2">
      <c r="A185" s="88"/>
      <c r="B185" s="50" t="s">
        <v>1</v>
      </c>
      <c r="C185" s="41">
        <v>905</v>
      </c>
      <c r="D185" s="23" t="s">
        <v>2</v>
      </c>
      <c r="E185" s="23"/>
      <c r="F185" s="23"/>
      <c r="G185" s="41"/>
      <c r="H185" s="23"/>
      <c r="I185" s="23"/>
      <c r="J185" s="23"/>
      <c r="K185" s="25">
        <f>SUM(K186+K194+K199)</f>
        <v>31762.1</v>
      </c>
      <c r="L185" s="17"/>
    </row>
    <row r="186" spans="1:12" s="15" customFormat="1" ht="31.5" x14ac:dyDescent="0.2">
      <c r="A186" s="88"/>
      <c r="B186" s="50" t="s">
        <v>45</v>
      </c>
      <c r="C186" s="41">
        <v>905</v>
      </c>
      <c r="D186" s="23" t="s">
        <v>2</v>
      </c>
      <c r="E186" s="23" t="s">
        <v>30</v>
      </c>
      <c r="F186" s="23"/>
      <c r="G186" s="41"/>
      <c r="H186" s="23"/>
      <c r="I186" s="23"/>
      <c r="J186" s="23"/>
      <c r="K186" s="25">
        <f t="shared" ref="K186:K187" si="18">SUM(K187)</f>
        <v>26291.8</v>
      </c>
      <c r="L186" s="17"/>
    </row>
    <row r="187" spans="1:12" s="15" customFormat="1" ht="31.5" x14ac:dyDescent="0.2">
      <c r="A187" s="88"/>
      <c r="B187" s="50" t="s">
        <v>81</v>
      </c>
      <c r="C187" s="41">
        <v>905</v>
      </c>
      <c r="D187" s="23" t="s">
        <v>2</v>
      </c>
      <c r="E187" s="23" t="s">
        <v>30</v>
      </c>
      <c r="F187" s="23" t="s">
        <v>133</v>
      </c>
      <c r="G187" s="41"/>
      <c r="H187" s="23"/>
      <c r="I187" s="23"/>
      <c r="J187" s="23"/>
      <c r="K187" s="25">
        <f t="shared" si="18"/>
        <v>26291.8</v>
      </c>
      <c r="L187" s="17"/>
    </row>
    <row r="188" spans="1:12" s="15" customFormat="1" ht="31.5" x14ac:dyDescent="0.2">
      <c r="A188" s="88"/>
      <c r="B188" s="50" t="s">
        <v>134</v>
      </c>
      <c r="C188" s="41">
        <v>905</v>
      </c>
      <c r="D188" s="23" t="s">
        <v>2</v>
      </c>
      <c r="E188" s="23" t="s">
        <v>30</v>
      </c>
      <c r="F188" s="23" t="s">
        <v>133</v>
      </c>
      <c r="G188" s="41">
        <v>1</v>
      </c>
      <c r="H188" s="23"/>
      <c r="I188" s="23"/>
      <c r="J188" s="23"/>
      <c r="K188" s="25">
        <f>SUM(K189)</f>
        <v>26291.8</v>
      </c>
      <c r="L188" s="17"/>
    </row>
    <row r="189" spans="1:12" s="15" customFormat="1" x14ac:dyDescent="0.2">
      <c r="A189" s="88"/>
      <c r="B189" s="50" t="s">
        <v>54</v>
      </c>
      <c r="C189" s="41">
        <v>905</v>
      </c>
      <c r="D189" s="23" t="s">
        <v>2</v>
      </c>
      <c r="E189" s="23" t="s">
        <v>30</v>
      </c>
      <c r="F189" s="23" t="s">
        <v>133</v>
      </c>
      <c r="G189" s="41">
        <v>1</v>
      </c>
      <c r="H189" s="23" t="s">
        <v>99</v>
      </c>
      <c r="I189" s="23" t="s">
        <v>101</v>
      </c>
      <c r="J189" s="23"/>
      <c r="K189" s="25">
        <f>SUM(K190:K193)</f>
        <v>26291.8</v>
      </c>
      <c r="L189" s="17"/>
    </row>
    <row r="190" spans="1:12" s="15" customFormat="1" ht="31.5" x14ac:dyDescent="0.2">
      <c r="A190" s="88"/>
      <c r="B190" s="50" t="s">
        <v>55</v>
      </c>
      <c r="C190" s="41">
        <v>905</v>
      </c>
      <c r="D190" s="23" t="s">
        <v>2</v>
      </c>
      <c r="E190" s="23" t="s">
        <v>30</v>
      </c>
      <c r="F190" s="23" t="s">
        <v>133</v>
      </c>
      <c r="G190" s="41">
        <v>1</v>
      </c>
      <c r="H190" s="23" t="s">
        <v>99</v>
      </c>
      <c r="I190" s="23" t="s">
        <v>101</v>
      </c>
      <c r="J190" s="23" t="s">
        <v>56</v>
      </c>
      <c r="K190" s="25">
        <v>25653.5</v>
      </c>
      <c r="L190" s="17"/>
    </row>
    <row r="191" spans="1:12" s="15" customFormat="1" ht="31.5" x14ac:dyDescent="0.2">
      <c r="A191" s="88"/>
      <c r="B191" s="50" t="s">
        <v>166</v>
      </c>
      <c r="C191" s="41">
        <v>905</v>
      </c>
      <c r="D191" s="23" t="s">
        <v>2</v>
      </c>
      <c r="E191" s="23" t="s">
        <v>30</v>
      </c>
      <c r="F191" s="23" t="s">
        <v>133</v>
      </c>
      <c r="G191" s="41">
        <v>1</v>
      </c>
      <c r="H191" s="23" t="s">
        <v>99</v>
      </c>
      <c r="I191" s="23" t="s">
        <v>101</v>
      </c>
      <c r="J191" s="23" t="s">
        <v>58</v>
      </c>
      <c r="K191" s="25">
        <v>634.29999999999995</v>
      </c>
      <c r="L191" s="17"/>
    </row>
    <row r="192" spans="1:12" s="15" customFormat="1" x14ac:dyDescent="0.2">
      <c r="A192" s="88"/>
      <c r="B192" s="50" t="s">
        <v>66</v>
      </c>
      <c r="C192" s="41">
        <v>905</v>
      </c>
      <c r="D192" s="23" t="s">
        <v>2</v>
      </c>
      <c r="E192" s="23" t="s">
        <v>30</v>
      </c>
      <c r="F192" s="23" t="s">
        <v>133</v>
      </c>
      <c r="G192" s="41">
        <v>1</v>
      </c>
      <c r="H192" s="23" t="s">
        <v>99</v>
      </c>
      <c r="I192" s="23" t="s">
        <v>101</v>
      </c>
      <c r="J192" s="23" t="s">
        <v>67</v>
      </c>
      <c r="K192" s="25"/>
      <c r="L192" s="17"/>
    </row>
    <row r="193" spans="1:12" s="15" customFormat="1" x14ac:dyDescent="0.2">
      <c r="A193" s="88"/>
      <c r="B193" s="50" t="s">
        <v>60</v>
      </c>
      <c r="C193" s="41">
        <v>905</v>
      </c>
      <c r="D193" s="23" t="s">
        <v>2</v>
      </c>
      <c r="E193" s="23" t="s">
        <v>30</v>
      </c>
      <c r="F193" s="23" t="s">
        <v>133</v>
      </c>
      <c r="G193" s="41">
        <v>1</v>
      </c>
      <c r="H193" s="23" t="s">
        <v>99</v>
      </c>
      <c r="I193" s="23" t="s">
        <v>101</v>
      </c>
      <c r="J193" s="23" t="s">
        <v>61</v>
      </c>
      <c r="K193" s="25">
        <v>4</v>
      </c>
      <c r="L193" s="17"/>
    </row>
    <row r="194" spans="1:12" s="15" customFormat="1" ht="23.25" customHeight="1" x14ac:dyDescent="0.2">
      <c r="A194" s="88"/>
      <c r="B194" s="50" t="s">
        <v>492</v>
      </c>
      <c r="C194" s="22">
        <v>905</v>
      </c>
      <c r="D194" s="24" t="s">
        <v>2</v>
      </c>
      <c r="E194" s="24" t="s">
        <v>23</v>
      </c>
      <c r="F194" s="23"/>
      <c r="G194" s="41"/>
      <c r="H194" s="23"/>
      <c r="I194" s="23"/>
      <c r="J194" s="23"/>
      <c r="K194" s="25">
        <f>SUM(K195)</f>
        <v>5000</v>
      </c>
      <c r="L194" s="17"/>
    </row>
    <row r="195" spans="1:12" s="15" customFormat="1" ht="31.5" x14ac:dyDescent="0.2">
      <c r="A195" s="88"/>
      <c r="B195" s="50" t="s">
        <v>81</v>
      </c>
      <c r="C195" s="22">
        <v>905</v>
      </c>
      <c r="D195" s="23" t="s">
        <v>2</v>
      </c>
      <c r="E195" s="23" t="s">
        <v>23</v>
      </c>
      <c r="F195" s="23" t="s">
        <v>133</v>
      </c>
      <c r="G195" s="41"/>
      <c r="H195" s="23"/>
      <c r="I195" s="23"/>
      <c r="J195" s="23"/>
      <c r="K195" s="25">
        <f t="shared" ref="K195:K196" si="19">SUM(K196)</f>
        <v>5000</v>
      </c>
      <c r="L195" s="17"/>
    </row>
    <row r="196" spans="1:12" s="15" customFormat="1" x14ac:dyDescent="0.2">
      <c r="A196" s="88"/>
      <c r="B196" s="50" t="s">
        <v>64</v>
      </c>
      <c r="C196" s="22">
        <v>905</v>
      </c>
      <c r="D196" s="23" t="s">
        <v>2</v>
      </c>
      <c r="E196" s="23" t="s">
        <v>23</v>
      </c>
      <c r="F196" s="23" t="s">
        <v>133</v>
      </c>
      <c r="G196" s="41">
        <v>2</v>
      </c>
      <c r="H196" s="23"/>
      <c r="I196" s="23"/>
      <c r="J196" s="23"/>
      <c r="K196" s="25">
        <f t="shared" si="19"/>
        <v>5000</v>
      </c>
      <c r="L196" s="17"/>
    </row>
    <row r="197" spans="1:12" s="15" customFormat="1" ht="31.5" x14ac:dyDescent="0.2">
      <c r="A197" s="88"/>
      <c r="B197" s="50" t="s">
        <v>80</v>
      </c>
      <c r="C197" s="22">
        <v>905</v>
      </c>
      <c r="D197" s="23" t="s">
        <v>2</v>
      </c>
      <c r="E197" s="23" t="s">
        <v>23</v>
      </c>
      <c r="F197" s="23" t="s">
        <v>133</v>
      </c>
      <c r="G197" s="41">
        <v>2</v>
      </c>
      <c r="H197" s="23" t="s">
        <v>99</v>
      </c>
      <c r="I197" s="23" t="s">
        <v>135</v>
      </c>
      <c r="J197" s="23"/>
      <c r="K197" s="25">
        <f>SUM(K198)</f>
        <v>5000</v>
      </c>
      <c r="L197" s="17"/>
    </row>
    <row r="198" spans="1:12" s="15" customFormat="1" x14ac:dyDescent="0.2">
      <c r="A198" s="88"/>
      <c r="B198" s="50" t="s">
        <v>60</v>
      </c>
      <c r="C198" s="22">
        <v>905</v>
      </c>
      <c r="D198" s="23" t="s">
        <v>2</v>
      </c>
      <c r="E198" s="23" t="s">
        <v>23</v>
      </c>
      <c r="F198" s="23" t="s">
        <v>133</v>
      </c>
      <c r="G198" s="41">
        <v>2</v>
      </c>
      <c r="H198" s="23" t="s">
        <v>99</v>
      </c>
      <c r="I198" s="23" t="s">
        <v>135</v>
      </c>
      <c r="J198" s="23" t="s">
        <v>61</v>
      </c>
      <c r="K198" s="25">
        <v>5000</v>
      </c>
      <c r="L198" s="17"/>
    </row>
    <row r="199" spans="1:12" s="15" customFormat="1" x14ac:dyDescent="0.2">
      <c r="A199" s="88"/>
      <c r="B199" s="50" t="s">
        <v>9</v>
      </c>
      <c r="C199" s="22">
        <v>905</v>
      </c>
      <c r="D199" s="23" t="s">
        <v>2</v>
      </c>
      <c r="E199" s="23" t="s">
        <v>41</v>
      </c>
      <c r="F199" s="23"/>
      <c r="G199" s="41"/>
      <c r="H199" s="23"/>
      <c r="I199" s="23"/>
      <c r="J199" s="23"/>
      <c r="K199" s="25">
        <f>K200</f>
        <v>470.3</v>
      </c>
      <c r="L199" s="17"/>
    </row>
    <row r="200" spans="1:12" s="15" customFormat="1" ht="31.5" x14ac:dyDescent="0.2">
      <c r="A200" s="88"/>
      <c r="B200" s="50" t="s">
        <v>237</v>
      </c>
      <c r="C200" s="22">
        <v>905</v>
      </c>
      <c r="D200" s="23" t="s">
        <v>2</v>
      </c>
      <c r="E200" s="23" t="s">
        <v>41</v>
      </c>
      <c r="F200" s="23" t="s">
        <v>8</v>
      </c>
      <c r="G200" s="41"/>
      <c r="H200" s="23"/>
      <c r="I200" s="23"/>
      <c r="J200" s="23"/>
      <c r="K200" s="25">
        <f>SUM(K201)</f>
        <v>470.3</v>
      </c>
      <c r="L200" s="17"/>
    </row>
    <row r="201" spans="1:12" s="15" customFormat="1" ht="47.25" x14ac:dyDescent="0.2">
      <c r="A201" s="88"/>
      <c r="B201" s="50" t="s">
        <v>238</v>
      </c>
      <c r="C201" s="22">
        <v>905</v>
      </c>
      <c r="D201" s="23" t="s">
        <v>2</v>
      </c>
      <c r="E201" s="23" t="s">
        <v>41</v>
      </c>
      <c r="F201" s="23" t="s">
        <v>8</v>
      </c>
      <c r="G201" s="41">
        <v>1</v>
      </c>
      <c r="H201" s="23"/>
      <c r="I201" s="23"/>
      <c r="J201" s="23"/>
      <c r="K201" s="25">
        <f>SUM(K202)</f>
        <v>470.3</v>
      </c>
      <c r="L201" s="17"/>
    </row>
    <row r="202" spans="1:12" s="15" customFormat="1" ht="31.5" x14ac:dyDescent="0.2">
      <c r="A202" s="88"/>
      <c r="B202" s="50" t="s">
        <v>119</v>
      </c>
      <c r="C202" s="22">
        <v>905</v>
      </c>
      <c r="D202" s="23" t="s">
        <v>2</v>
      </c>
      <c r="E202" s="23" t="s">
        <v>41</v>
      </c>
      <c r="F202" s="23" t="s">
        <v>8</v>
      </c>
      <c r="G202" s="41">
        <v>1</v>
      </c>
      <c r="H202" s="23" t="s">
        <v>4</v>
      </c>
      <c r="I202" s="23"/>
      <c r="J202" s="23"/>
      <c r="K202" s="25">
        <f>SUM(K203+K205)</f>
        <v>470.3</v>
      </c>
      <c r="L202" s="17"/>
    </row>
    <row r="203" spans="1:12" s="15" customFormat="1" x14ac:dyDescent="0.2">
      <c r="A203" s="88"/>
      <c r="B203" s="50" t="s">
        <v>397</v>
      </c>
      <c r="C203" s="22">
        <v>905</v>
      </c>
      <c r="D203" s="23" t="s">
        <v>2</v>
      </c>
      <c r="E203" s="23" t="s">
        <v>41</v>
      </c>
      <c r="F203" s="23" t="s">
        <v>8</v>
      </c>
      <c r="G203" s="41">
        <v>1</v>
      </c>
      <c r="H203" s="23" t="s">
        <v>4</v>
      </c>
      <c r="I203" s="23" t="s">
        <v>396</v>
      </c>
      <c r="J203" s="23"/>
      <c r="K203" s="25">
        <f>K204</f>
        <v>126.8</v>
      </c>
      <c r="L203" s="17"/>
    </row>
    <row r="204" spans="1:12" s="15" customFormat="1" ht="31.5" x14ac:dyDescent="0.2">
      <c r="A204" s="88"/>
      <c r="B204" s="50" t="s">
        <v>166</v>
      </c>
      <c r="C204" s="22">
        <v>905</v>
      </c>
      <c r="D204" s="23" t="s">
        <v>2</v>
      </c>
      <c r="E204" s="23" t="s">
        <v>41</v>
      </c>
      <c r="F204" s="23" t="s">
        <v>8</v>
      </c>
      <c r="G204" s="41">
        <v>1</v>
      </c>
      <c r="H204" s="23" t="s">
        <v>4</v>
      </c>
      <c r="I204" s="23" t="s">
        <v>396</v>
      </c>
      <c r="J204" s="23" t="s">
        <v>58</v>
      </c>
      <c r="K204" s="25">
        <v>126.8</v>
      </c>
      <c r="L204" s="17"/>
    </row>
    <row r="205" spans="1:12" s="15" customFormat="1" ht="31.5" x14ac:dyDescent="0.2">
      <c r="A205" s="88"/>
      <c r="B205" s="50" t="s">
        <v>401</v>
      </c>
      <c r="C205" s="22">
        <v>905</v>
      </c>
      <c r="D205" s="23" t="s">
        <v>2</v>
      </c>
      <c r="E205" s="23" t="s">
        <v>41</v>
      </c>
      <c r="F205" s="23" t="s">
        <v>8</v>
      </c>
      <c r="G205" s="41">
        <v>1</v>
      </c>
      <c r="H205" s="23" t="s">
        <v>4</v>
      </c>
      <c r="I205" s="23" t="s">
        <v>402</v>
      </c>
      <c r="J205" s="23"/>
      <c r="K205" s="25">
        <f>K206</f>
        <v>343.5</v>
      </c>
      <c r="L205" s="17"/>
    </row>
    <row r="206" spans="1:12" s="15" customFormat="1" ht="31.5" x14ac:dyDescent="0.2">
      <c r="A206" s="88"/>
      <c r="B206" s="50" t="s">
        <v>166</v>
      </c>
      <c r="C206" s="22">
        <v>905</v>
      </c>
      <c r="D206" s="23" t="s">
        <v>2</v>
      </c>
      <c r="E206" s="23" t="s">
        <v>41</v>
      </c>
      <c r="F206" s="23" t="s">
        <v>8</v>
      </c>
      <c r="G206" s="41">
        <v>1</v>
      </c>
      <c r="H206" s="23" t="s">
        <v>4</v>
      </c>
      <c r="I206" s="23" t="s">
        <v>402</v>
      </c>
      <c r="J206" s="23" t="s">
        <v>58</v>
      </c>
      <c r="K206" s="25">
        <v>343.5</v>
      </c>
      <c r="L206" s="17"/>
    </row>
    <row r="207" spans="1:12" s="15" customFormat="1" x14ac:dyDescent="0.2">
      <c r="A207" s="88"/>
      <c r="B207" s="50" t="s">
        <v>15</v>
      </c>
      <c r="C207" s="22">
        <v>905</v>
      </c>
      <c r="D207" s="23" t="s">
        <v>6</v>
      </c>
      <c r="E207" s="23"/>
      <c r="F207" s="24"/>
      <c r="G207" s="43"/>
      <c r="H207" s="24"/>
      <c r="I207" s="24"/>
      <c r="J207" s="23"/>
      <c r="K207" s="25">
        <f>SUM(K208)</f>
        <v>4182.2</v>
      </c>
      <c r="L207" s="17"/>
    </row>
    <row r="208" spans="1:12" s="15" customFormat="1" x14ac:dyDescent="0.2">
      <c r="A208" s="88"/>
      <c r="B208" s="50" t="s">
        <v>89</v>
      </c>
      <c r="C208" s="22">
        <v>905</v>
      </c>
      <c r="D208" s="23" t="s">
        <v>6</v>
      </c>
      <c r="E208" s="23" t="s">
        <v>90</v>
      </c>
      <c r="F208" s="23"/>
      <c r="G208" s="23"/>
      <c r="H208" s="23"/>
      <c r="I208" s="23"/>
      <c r="J208" s="23"/>
      <c r="K208" s="25">
        <f t="shared" ref="K208:K212" si="20">SUM(K209)</f>
        <v>4182.2</v>
      </c>
      <c r="L208" s="17"/>
    </row>
    <row r="209" spans="1:12" s="15" customFormat="1" ht="31.5" x14ac:dyDescent="0.2">
      <c r="A209" s="88"/>
      <c r="B209" s="52" t="s">
        <v>255</v>
      </c>
      <c r="C209" s="22">
        <v>905</v>
      </c>
      <c r="D209" s="23" t="s">
        <v>6</v>
      </c>
      <c r="E209" s="23" t="s">
        <v>90</v>
      </c>
      <c r="F209" s="23" t="s">
        <v>8</v>
      </c>
      <c r="G209" s="23"/>
      <c r="H209" s="23"/>
      <c r="I209" s="23"/>
      <c r="J209" s="23"/>
      <c r="K209" s="25">
        <f t="shared" si="20"/>
        <v>4182.2</v>
      </c>
      <c r="L209" s="17"/>
    </row>
    <row r="210" spans="1:12" s="15" customFormat="1" ht="47.25" x14ac:dyDescent="0.2">
      <c r="A210" s="88"/>
      <c r="B210" s="52" t="s">
        <v>238</v>
      </c>
      <c r="C210" s="22">
        <v>905</v>
      </c>
      <c r="D210" s="23" t="s">
        <v>6</v>
      </c>
      <c r="E210" s="23" t="s">
        <v>90</v>
      </c>
      <c r="F210" s="23" t="s">
        <v>8</v>
      </c>
      <c r="G210" s="23" t="s">
        <v>118</v>
      </c>
      <c r="H210" s="23"/>
      <c r="I210" s="23"/>
      <c r="J210" s="23"/>
      <c r="K210" s="25">
        <f t="shared" si="20"/>
        <v>4182.2</v>
      </c>
      <c r="L210" s="17"/>
    </row>
    <row r="211" spans="1:12" s="15" customFormat="1" ht="31.5" x14ac:dyDescent="0.2">
      <c r="A211" s="88"/>
      <c r="B211" s="52" t="s">
        <v>119</v>
      </c>
      <c r="C211" s="22">
        <v>905</v>
      </c>
      <c r="D211" s="23" t="s">
        <v>6</v>
      </c>
      <c r="E211" s="23" t="s">
        <v>90</v>
      </c>
      <c r="F211" s="23" t="s">
        <v>8</v>
      </c>
      <c r="G211" s="23" t="s">
        <v>118</v>
      </c>
      <c r="H211" s="23" t="s">
        <v>4</v>
      </c>
      <c r="I211" s="23"/>
      <c r="J211" s="23"/>
      <c r="K211" s="25">
        <f t="shared" si="20"/>
        <v>4182.2</v>
      </c>
      <c r="L211" s="17"/>
    </row>
    <row r="212" spans="1:12" s="15" customFormat="1" ht="31.5" x14ac:dyDescent="0.2">
      <c r="A212" s="88"/>
      <c r="B212" s="53" t="s">
        <v>404</v>
      </c>
      <c r="C212" s="22">
        <v>905</v>
      </c>
      <c r="D212" s="23" t="s">
        <v>6</v>
      </c>
      <c r="E212" s="23" t="s">
        <v>90</v>
      </c>
      <c r="F212" s="23" t="s">
        <v>8</v>
      </c>
      <c r="G212" s="23" t="s">
        <v>118</v>
      </c>
      <c r="H212" s="23" t="s">
        <v>4</v>
      </c>
      <c r="I212" s="23" t="s">
        <v>403</v>
      </c>
      <c r="J212" s="23"/>
      <c r="K212" s="25">
        <f t="shared" si="20"/>
        <v>4182.2</v>
      </c>
      <c r="L212" s="17"/>
    </row>
    <row r="213" spans="1:12" s="15" customFormat="1" ht="31.5" x14ac:dyDescent="0.2">
      <c r="A213" s="88"/>
      <c r="B213" s="50" t="s">
        <v>166</v>
      </c>
      <c r="C213" s="22">
        <v>905</v>
      </c>
      <c r="D213" s="23" t="s">
        <v>6</v>
      </c>
      <c r="E213" s="23" t="s">
        <v>90</v>
      </c>
      <c r="F213" s="23" t="s">
        <v>8</v>
      </c>
      <c r="G213" s="23" t="s">
        <v>118</v>
      </c>
      <c r="H213" s="23" t="s">
        <v>4</v>
      </c>
      <c r="I213" s="23" t="s">
        <v>403</v>
      </c>
      <c r="J213" s="23" t="s">
        <v>58</v>
      </c>
      <c r="K213" s="25">
        <f>4182.2</f>
        <v>4182.2</v>
      </c>
      <c r="L213" s="17"/>
    </row>
    <row r="214" spans="1:12" s="15" customFormat="1" x14ac:dyDescent="0.2">
      <c r="A214" s="88"/>
      <c r="B214" s="50" t="s">
        <v>18</v>
      </c>
      <c r="C214" s="22">
        <v>905</v>
      </c>
      <c r="D214" s="24" t="s">
        <v>8</v>
      </c>
      <c r="E214" s="24"/>
      <c r="F214" s="23"/>
      <c r="G214" s="23"/>
      <c r="H214" s="23"/>
      <c r="I214" s="23"/>
      <c r="J214" s="24"/>
      <c r="K214" s="25">
        <f>K215</f>
        <v>106.7</v>
      </c>
      <c r="L214" s="17"/>
    </row>
    <row r="215" spans="1:12" s="15" customFormat="1" ht="31.5" x14ac:dyDescent="0.2">
      <c r="A215" s="88"/>
      <c r="B215" s="50" t="s">
        <v>398</v>
      </c>
      <c r="C215" s="22">
        <v>905</v>
      </c>
      <c r="D215" s="24" t="s">
        <v>8</v>
      </c>
      <c r="E215" s="24" t="s">
        <v>7</v>
      </c>
      <c r="F215" s="23"/>
      <c r="G215" s="23"/>
      <c r="H215" s="23"/>
      <c r="I215" s="23"/>
      <c r="J215" s="24"/>
      <c r="K215" s="25">
        <f>K216</f>
        <v>106.7</v>
      </c>
      <c r="L215" s="17"/>
    </row>
    <row r="216" spans="1:12" s="15" customFormat="1" ht="31.5" x14ac:dyDescent="0.2">
      <c r="A216" s="88"/>
      <c r="B216" s="50" t="s">
        <v>237</v>
      </c>
      <c r="C216" s="22">
        <v>905</v>
      </c>
      <c r="D216" s="24" t="s">
        <v>8</v>
      </c>
      <c r="E216" s="24" t="s">
        <v>7</v>
      </c>
      <c r="F216" s="23" t="s">
        <v>8</v>
      </c>
      <c r="G216" s="23"/>
      <c r="H216" s="23"/>
      <c r="I216" s="23"/>
      <c r="J216" s="24"/>
      <c r="K216" s="25">
        <f>K217</f>
        <v>106.7</v>
      </c>
      <c r="L216" s="17"/>
    </row>
    <row r="217" spans="1:12" s="15" customFormat="1" ht="47.25" x14ac:dyDescent="0.2">
      <c r="A217" s="88"/>
      <c r="B217" s="50" t="s">
        <v>238</v>
      </c>
      <c r="C217" s="22">
        <v>905</v>
      </c>
      <c r="D217" s="24" t="s">
        <v>8</v>
      </c>
      <c r="E217" s="24" t="s">
        <v>7</v>
      </c>
      <c r="F217" s="23" t="s">
        <v>8</v>
      </c>
      <c r="G217" s="23" t="s">
        <v>118</v>
      </c>
      <c r="H217" s="23"/>
      <c r="I217" s="23"/>
      <c r="J217" s="24"/>
      <c r="K217" s="25">
        <f>K218</f>
        <v>106.7</v>
      </c>
      <c r="L217" s="17"/>
    </row>
    <row r="218" spans="1:12" s="15" customFormat="1" ht="31.5" x14ac:dyDescent="0.2">
      <c r="A218" s="88"/>
      <c r="B218" s="50" t="s">
        <v>119</v>
      </c>
      <c r="C218" s="22">
        <v>905</v>
      </c>
      <c r="D218" s="24" t="s">
        <v>8</v>
      </c>
      <c r="E218" s="24" t="s">
        <v>7</v>
      </c>
      <c r="F218" s="23" t="s">
        <v>8</v>
      </c>
      <c r="G218" s="23" t="s">
        <v>118</v>
      </c>
      <c r="H218" s="23" t="s">
        <v>4</v>
      </c>
      <c r="I218" s="23"/>
      <c r="J218" s="24"/>
      <c r="K218" s="25">
        <f>K219</f>
        <v>106.7</v>
      </c>
      <c r="L218" s="17"/>
    </row>
    <row r="219" spans="1:12" s="15" customFormat="1" x14ac:dyDescent="0.2">
      <c r="A219" s="88"/>
      <c r="B219" s="50" t="s">
        <v>400</v>
      </c>
      <c r="C219" s="22">
        <v>905</v>
      </c>
      <c r="D219" s="24" t="s">
        <v>8</v>
      </c>
      <c r="E219" s="24" t="s">
        <v>7</v>
      </c>
      <c r="F219" s="23" t="s">
        <v>8</v>
      </c>
      <c r="G219" s="23" t="s">
        <v>118</v>
      </c>
      <c r="H219" s="23" t="s">
        <v>4</v>
      </c>
      <c r="I219" s="23" t="s">
        <v>399</v>
      </c>
      <c r="J219" s="24"/>
      <c r="K219" s="25">
        <f>SUM(K220:K221)</f>
        <v>106.7</v>
      </c>
      <c r="L219" s="17"/>
    </row>
    <row r="220" spans="1:12" s="15" customFormat="1" ht="31.5" x14ac:dyDescent="0.2">
      <c r="A220" s="88"/>
      <c r="B220" s="50" t="s">
        <v>55</v>
      </c>
      <c r="C220" s="22">
        <v>905</v>
      </c>
      <c r="D220" s="24" t="s">
        <v>8</v>
      </c>
      <c r="E220" s="24" t="s">
        <v>7</v>
      </c>
      <c r="F220" s="23" t="s">
        <v>8</v>
      </c>
      <c r="G220" s="23" t="s">
        <v>118</v>
      </c>
      <c r="H220" s="23" t="s">
        <v>4</v>
      </c>
      <c r="I220" s="23" t="s">
        <v>399</v>
      </c>
      <c r="J220" s="24" t="s">
        <v>56</v>
      </c>
      <c r="K220" s="25"/>
      <c r="L220" s="17"/>
    </row>
    <row r="221" spans="1:12" s="15" customFormat="1" ht="31.5" x14ac:dyDescent="0.2">
      <c r="A221" s="88"/>
      <c r="B221" s="50" t="s">
        <v>166</v>
      </c>
      <c r="C221" s="22">
        <v>905</v>
      </c>
      <c r="D221" s="24" t="s">
        <v>8</v>
      </c>
      <c r="E221" s="24" t="s">
        <v>7</v>
      </c>
      <c r="F221" s="23" t="s">
        <v>8</v>
      </c>
      <c r="G221" s="23" t="s">
        <v>118</v>
      </c>
      <c r="H221" s="23" t="s">
        <v>4</v>
      </c>
      <c r="I221" s="23" t="s">
        <v>399</v>
      </c>
      <c r="J221" s="24" t="s">
        <v>58</v>
      </c>
      <c r="K221" s="25">
        <v>106.7</v>
      </c>
      <c r="L221" s="17"/>
    </row>
    <row r="222" spans="1:12" s="15" customFormat="1" x14ac:dyDescent="0.2">
      <c r="A222" s="88"/>
      <c r="B222" s="50" t="s">
        <v>46</v>
      </c>
      <c r="C222" s="22">
        <v>905</v>
      </c>
      <c r="D222" s="23" t="s">
        <v>41</v>
      </c>
      <c r="E222" s="23"/>
      <c r="F222" s="23"/>
      <c r="G222" s="41"/>
      <c r="H222" s="23"/>
      <c r="I222" s="23"/>
      <c r="J222" s="23"/>
      <c r="K222" s="25">
        <f t="shared" ref="K222:K227" si="21">K223</f>
        <v>33.6</v>
      </c>
      <c r="L222" s="17"/>
    </row>
    <row r="223" spans="1:12" s="15" customFormat="1" x14ac:dyDescent="0.2">
      <c r="A223" s="88"/>
      <c r="B223" s="50" t="s">
        <v>47</v>
      </c>
      <c r="C223" s="22">
        <v>905</v>
      </c>
      <c r="D223" s="23" t="s">
        <v>41</v>
      </c>
      <c r="E223" s="23" t="s">
        <v>2</v>
      </c>
      <c r="F223" s="23"/>
      <c r="G223" s="41"/>
      <c r="H223" s="23"/>
      <c r="I223" s="23"/>
      <c r="J223" s="23"/>
      <c r="K223" s="25">
        <f t="shared" si="21"/>
        <v>33.6</v>
      </c>
      <c r="L223" s="17"/>
    </row>
    <row r="224" spans="1:12" s="15" customFormat="1" x14ac:dyDescent="0.2">
      <c r="A224" s="88"/>
      <c r="B224" s="52" t="s">
        <v>253</v>
      </c>
      <c r="C224" s="22">
        <v>905</v>
      </c>
      <c r="D224" s="23" t="s">
        <v>41</v>
      </c>
      <c r="E224" s="23" t="s">
        <v>2</v>
      </c>
      <c r="F224" s="23" t="s">
        <v>5</v>
      </c>
      <c r="G224" s="41"/>
      <c r="H224" s="23"/>
      <c r="I224" s="23"/>
      <c r="J224" s="23"/>
      <c r="K224" s="25">
        <f t="shared" si="21"/>
        <v>33.6</v>
      </c>
      <c r="L224" s="17"/>
    </row>
    <row r="225" spans="1:22" s="15" customFormat="1" x14ac:dyDescent="0.2">
      <c r="A225" s="88"/>
      <c r="B225" s="52" t="s">
        <v>254</v>
      </c>
      <c r="C225" s="22">
        <v>905</v>
      </c>
      <c r="D225" s="23" t="s">
        <v>41</v>
      </c>
      <c r="E225" s="23" t="s">
        <v>2</v>
      </c>
      <c r="F225" s="23" t="s">
        <v>5</v>
      </c>
      <c r="G225" s="41">
        <v>2</v>
      </c>
      <c r="H225" s="23"/>
      <c r="I225" s="23"/>
      <c r="J225" s="23"/>
      <c r="K225" s="25">
        <f t="shared" si="21"/>
        <v>33.6</v>
      </c>
      <c r="L225" s="17"/>
    </row>
    <row r="226" spans="1:22" s="15" customFormat="1" ht="31.5" x14ac:dyDescent="0.2">
      <c r="A226" s="88"/>
      <c r="B226" s="52" t="s">
        <v>130</v>
      </c>
      <c r="C226" s="22">
        <v>905</v>
      </c>
      <c r="D226" s="23" t="s">
        <v>41</v>
      </c>
      <c r="E226" s="23" t="s">
        <v>2</v>
      </c>
      <c r="F226" s="23" t="s">
        <v>5</v>
      </c>
      <c r="G226" s="41">
        <v>2</v>
      </c>
      <c r="H226" s="23" t="s">
        <v>2</v>
      </c>
      <c r="I226" s="23"/>
      <c r="J226" s="23"/>
      <c r="K226" s="25">
        <f t="shared" si="21"/>
        <v>33.6</v>
      </c>
      <c r="L226" s="17"/>
    </row>
    <row r="227" spans="1:22" s="15" customFormat="1" x14ac:dyDescent="0.2">
      <c r="A227" s="88"/>
      <c r="B227" s="52" t="s">
        <v>131</v>
      </c>
      <c r="C227" s="22">
        <v>905</v>
      </c>
      <c r="D227" s="23" t="s">
        <v>41</v>
      </c>
      <c r="E227" s="23" t="s">
        <v>2</v>
      </c>
      <c r="F227" s="23" t="s">
        <v>5</v>
      </c>
      <c r="G227" s="41">
        <v>2</v>
      </c>
      <c r="H227" s="23" t="s">
        <v>2</v>
      </c>
      <c r="I227" s="23" t="s">
        <v>132</v>
      </c>
      <c r="J227" s="23"/>
      <c r="K227" s="25">
        <f t="shared" si="21"/>
        <v>33.6</v>
      </c>
      <c r="L227" s="17"/>
    </row>
    <row r="228" spans="1:22" s="15" customFormat="1" x14ac:dyDescent="0.2">
      <c r="A228" s="88"/>
      <c r="B228" s="50" t="s">
        <v>68</v>
      </c>
      <c r="C228" s="22">
        <v>905</v>
      </c>
      <c r="D228" s="23" t="s">
        <v>41</v>
      </c>
      <c r="E228" s="23" t="s">
        <v>2</v>
      </c>
      <c r="F228" s="23" t="s">
        <v>5</v>
      </c>
      <c r="G228" s="41">
        <v>2</v>
      </c>
      <c r="H228" s="23" t="s">
        <v>2</v>
      </c>
      <c r="I228" s="23" t="s">
        <v>132</v>
      </c>
      <c r="J228" s="23" t="s">
        <v>69</v>
      </c>
      <c r="K228" s="25">
        <v>33.6</v>
      </c>
      <c r="L228" s="17"/>
    </row>
    <row r="229" spans="1:22" s="15" customFormat="1" ht="31.5" x14ac:dyDescent="0.2">
      <c r="A229" s="88"/>
      <c r="B229" s="50" t="s">
        <v>173</v>
      </c>
      <c r="C229" s="41">
        <v>905</v>
      </c>
      <c r="D229" s="23" t="s">
        <v>10</v>
      </c>
      <c r="E229" s="23"/>
      <c r="F229" s="23"/>
      <c r="G229" s="41"/>
      <c r="H229" s="23"/>
      <c r="I229" s="23"/>
      <c r="J229" s="23"/>
      <c r="K229" s="25">
        <f>SUM(K230+K236)</f>
        <v>68000</v>
      </c>
      <c r="L229" s="17"/>
    </row>
    <row r="230" spans="1:22" ht="31.5" x14ac:dyDescent="0.2">
      <c r="A230" s="88"/>
      <c r="B230" s="50" t="s">
        <v>174</v>
      </c>
      <c r="C230" s="41">
        <v>905</v>
      </c>
      <c r="D230" s="23" t="s">
        <v>10</v>
      </c>
      <c r="E230" s="23" t="s">
        <v>2</v>
      </c>
      <c r="F230" s="23"/>
      <c r="G230" s="41"/>
      <c r="H230" s="23"/>
      <c r="I230" s="23"/>
      <c r="J230" s="23"/>
      <c r="K230" s="25">
        <f>SUM(K231)</f>
        <v>39000</v>
      </c>
    </row>
    <row r="231" spans="1:22" x14ac:dyDescent="0.2">
      <c r="A231" s="88"/>
      <c r="B231" s="50" t="s">
        <v>253</v>
      </c>
      <c r="C231" s="41">
        <v>905</v>
      </c>
      <c r="D231" s="23" t="s">
        <v>10</v>
      </c>
      <c r="E231" s="23" t="s">
        <v>2</v>
      </c>
      <c r="F231" s="23" t="s">
        <v>5</v>
      </c>
      <c r="G231" s="41"/>
      <c r="H231" s="23"/>
      <c r="I231" s="23"/>
      <c r="J231" s="23"/>
      <c r="K231" s="25">
        <f t="shared" ref="K231:K232" si="22">SUM(K232)</f>
        <v>39000</v>
      </c>
    </row>
    <row r="232" spans="1:22" ht="33" customHeight="1" x14ac:dyDescent="0.2">
      <c r="A232" s="88"/>
      <c r="B232" s="50" t="s">
        <v>256</v>
      </c>
      <c r="C232" s="41">
        <v>905</v>
      </c>
      <c r="D232" s="23" t="s">
        <v>10</v>
      </c>
      <c r="E232" s="23" t="s">
        <v>2</v>
      </c>
      <c r="F232" s="23" t="s">
        <v>5</v>
      </c>
      <c r="G232" s="41">
        <v>1</v>
      </c>
      <c r="H232" s="23"/>
      <c r="I232" s="23"/>
      <c r="J232" s="23"/>
      <c r="K232" s="25">
        <f t="shared" si="22"/>
        <v>39000</v>
      </c>
    </row>
    <row r="233" spans="1:22" s="17" customFormat="1" ht="36.75" customHeight="1" x14ac:dyDescent="0.2">
      <c r="A233" s="88"/>
      <c r="B233" s="50" t="s">
        <v>136</v>
      </c>
      <c r="C233" s="41">
        <v>905</v>
      </c>
      <c r="D233" s="23" t="s">
        <v>10</v>
      </c>
      <c r="E233" s="23" t="s">
        <v>2</v>
      </c>
      <c r="F233" s="23" t="s">
        <v>5</v>
      </c>
      <c r="G233" s="41">
        <v>1</v>
      </c>
      <c r="H233" s="23" t="s">
        <v>2</v>
      </c>
      <c r="I233" s="23"/>
      <c r="J233" s="23"/>
      <c r="K233" s="25">
        <f>SUM(K234)</f>
        <v>39000</v>
      </c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pans="1:22" s="17" customFormat="1" ht="35.25" customHeight="1" x14ac:dyDescent="0.2">
      <c r="A234" s="88"/>
      <c r="B234" s="50" t="s">
        <v>304</v>
      </c>
      <c r="C234" s="41">
        <v>905</v>
      </c>
      <c r="D234" s="23" t="s">
        <v>10</v>
      </c>
      <c r="E234" s="23" t="s">
        <v>2</v>
      </c>
      <c r="F234" s="23" t="s">
        <v>5</v>
      </c>
      <c r="G234" s="23" t="s">
        <v>118</v>
      </c>
      <c r="H234" s="23" t="s">
        <v>2</v>
      </c>
      <c r="I234" s="23" t="s">
        <v>305</v>
      </c>
      <c r="J234" s="24"/>
      <c r="K234" s="25">
        <f>SUM(K235)</f>
        <v>39000</v>
      </c>
      <c r="M234" s="14"/>
      <c r="N234" s="14"/>
      <c r="O234" s="14"/>
      <c r="P234" s="14"/>
      <c r="Q234" s="14"/>
      <c r="R234" s="14"/>
      <c r="S234" s="14"/>
      <c r="T234" s="14"/>
      <c r="U234" s="14"/>
      <c r="V234" s="14"/>
    </row>
    <row r="235" spans="1:22" s="17" customFormat="1" ht="23.25" customHeight="1" x14ac:dyDescent="0.2">
      <c r="A235" s="88"/>
      <c r="B235" s="50" t="s">
        <v>22</v>
      </c>
      <c r="C235" s="41">
        <v>905</v>
      </c>
      <c r="D235" s="23" t="s">
        <v>10</v>
      </c>
      <c r="E235" s="23" t="s">
        <v>2</v>
      </c>
      <c r="F235" s="23" t="s">
        <v>5</v>
      </c>
      <c r="G235" s="23" t="s">
        <v>118</v>
      </c>
      <c r="H235" s="23" t="s">
        <v>2</v>
      </c>
      <c r="I235" s="23" t="s">
        <v>305</v>
      </c>
      <c r="J235" s="24" t="s">
        <v>70</v>
      </c>
      <c r="K235" s="25">
        <v>39000</v>
      </c>
      <c r="M235" s="14"/>
      <c r="N235" s="14"/>
      <c r="O235" s="14"/>
      <c r="P235" s="14"/>
      <c r="Q235" s="14"/>
      <c r="R235" s="14"/>
      <c r="S235" s="14"/>
      <c r="T235" s="14"/>
      <c r="U235" s="14"/>
      <c r="V235" s="14"/>
    </row>
    <row r="236" spans="1:22" s="17" customFormat="1" ht="24.75" customHeight="1" x14ac:dyDescent="0.2">
      <c r="A236" s="88"/>
      <c r="B236" s="50" t="s">
        <v>430</v>
      </c>
      <c r="C236" s="41">
        <v>905</v>
      </c>
      <c r="D236" s="23" t="s">
        <v>10</v>
      </c>
      <c r="E236" s="23" t="s">
        <v>5</v>
      </c>
      <c r="F236" s="23"/>
      <c r="G236" s="23"/>
      <c r="H236" s="23"/>
      <c r="I236" s="23"/>
      <c r="J236" s="24"/>
      <c r="K236" s="25">
        <f>K237</f>
        <v>29000</v>
      </c>
      <c r="M236" s="14"/>
      <c r="N236" s="14"/>
      <c r="O236" s="14"/>
      <c r="P236" s="14"/>
      <c r="Q236" s="14"/>
      <c r="R236" s="14"/>
      <c r="S236" s="14"/>
      <c r="T236" s="14"/>
      <c r="U236" s="14"/>
      <c r="V236" s="14"/>
    </row>
    <row r="237" spans="1:22" s="17" customFormat="1" ht="23.25" customHeight="1" x14ac:dyDescent="0.2">
      <c r="A237" s="88"/>
      <c r="B237" s="52" t="s">
        <v>347</v>
      </c>
      <c r="C237" s="41">
        <v>905</v>
      </c>
      <c r="D237" s="23" t="s">
        <v>10</v>
      </c>
      <c r="E237" s="23" t="s">
        <v>5</v>
      </c>
      <c r="F237" s="23" t="s">
        <v>5</v>
      </c>
      <c r="G237" s="23"/>
      <c r="H237" s="23"/>
      <c r="I237" s="23"/>
      <c r="J237" s="24"/>
      <c r="K237" s="25">
        <f>K238</f>
        <v>29000</v>
      </c>
      <c r="M237" s="14"/>
      <c r="N237" s="14"/>
      <c r="O237" s="14"/>
      <c r="P237" s="14"/>
      <c r="Q237" s="14"/>
      <c r="R237" s="14"/>
      <c r="S237" s="14"/>
      <c r="T237" s="14"/>
      <c r="U237" s="14"/>
      <c r="V237" s="14"/>
    </row>
    <row r="238" spans="1:22" s="17" customFormat="1" ht="31.5" x14ac:dyDescent="0.2">
      <c r="A238" s="88"/>
      <c r="B238" s="52" t="s">
        <v>256</v>
      </c>
      <c r="C238" s="41">
        <v>905</v>
      </c>
      <c r="D238" s="23" t="s">
        <v>10</v>
      </c>
      <c r="E238" s="23" t="s">
        <v>5</v>
      </c>
      <c r="F238" s="23" t="s">
        <v>5</v>
      </c>
      <c r="G238" s="23" t="s">
        <v>118</v>
      </c>
      <c r="H238" s="23"/>
      <c r="I238" s="23"/>
      <c r="J238" s="24"/>
      <c r="K238" s="25">
        <f>K239</f>
        <v>29000</v>
      </c>
      <c r="M238" s="14"/>
      <c r="N238" s="14"/>
      <c r="O238" s="14"/>
      <c r="P238" s="14"/>
      <c r="Q238" s="14"/>
      <c r="R238" s="14"/>
      <c r="S238" s="14"/>
      <c r="T238" s="14"/>
      <c r="U238" s="14"/>
      <c r="V238" s="14"/>
    </row>
    <row r="239" spans="1:22" s="17" customFormat="1" ht="34.15" customHeight="1" x14ac:dyDescent="0.2">
      <c r="A239" s="88"/>
      <c r="B239" s="50" t="s">
        <v>344</v>
      </c>
      <c r="C239" s="41">
        <v>905</v>
      </c>
      <c r="D239" s="23" t="s">
        <v>10</v>
      </c>
      <c r="E239" s="23" t="s">
        <v>5</v>
      </c>
      <c r="F239" s="23" t="s">
        <v>5</v>
      </c>
      <c r="G239" s="23" t="s">
        <v>118</v>
      </c>
      <c r="H239" s="23" t="s">
        <v>4</v>
      </c>
      <c r="I239" s="23"/>
      <c r="J239" s="24"/>
      <c r="K239" s="25">
        <f>K240</f>
        <v>29000</v>
      </c>
      <c r="M239" s="14"/>
      <c r="N239" s="14"/>
      <c r="O239" s="14"/>
      <c r="P239" s="14"/>
      <c r="Q239" s="14"/>
      <c r="R239" s="14"/>
      <c r="S239" s="14"/>
      <c r="T239" s="14"/>
      <c r="U239" s="14"/>
      <c r="V239" s="14"/>
    </row>
    <row r="240" spans="1:22" s="17" customFormat="1" ht="33.6" customHeight="1" x14ac:dyDescent="0.2">
      <c r="A240" s="88"/>
      <c r="B240" s="50" t="s">
        <v>345</v>
      </c>
      <c r="C240" s="41">
        <v>905</v>
      </c>
      <c r="D240" s="23" t="s">
        <v>10</v>
      </c>
      <c r="E240" s="23" t="s">
        <v>5</v>
      </c>
      <c r="F240" s="23" t="s">
        <v>5</v>
      </c>
      <c r="G240" s="23" t="s">
        <v>118</v>
      </c>
      <c r="H240" s="23" t="s">
        <v>4</v>
      </c>
      <c r="I240" s="23" t="s">
        <v>346</v>
      </c>
      <c r="J240" s="24"/>
      <c r="K240" s="25">
        <f>K241</f>
        <v>29000</v>
      </c>
      <c r="M240" s="14"/>
      <c r="N240" s="14"/>
      <c r="O240" s="14"/>
      <c r="P240" s="14"/>
      <c r="Q240" s="14"/>
      <c r="R240" s="14"/>
      <c r="S240" s="14"/>
      <c r="T240" s="14"/>
      <c r="U240" s="14"/>
      <c r="V240" s="14"/>
    </row>
    <row r="241" spans="1:22" s="17" customFormat="1" ht="25.5" customHeight="1" x14ac:dyDescent="0.2">
      <c r="A241" s="103"/>
      <c r="B241" s="50" t="s">
        <v>22</v>
      </c>
      <c r="C241" s="41">
        <v>905</v>
      </c>
      <c r="D241" s="23" t="s">
        <v>10</v>
      </c>
      <c r="E241" s="23" t="s">
        <v>5</v>
      </c>
      <c r="F241" s="23" t="s">
        <v>5</v>
      </c>
      <c r="G241" s="23" t="s">
        <v>118</v>
      </c>
      <c r="H241" s="23" t="s">
        <v>4</v>
      </c>
      <c r="I241" s="23" t="s">
        <v>346</v>
      </c>
      <c r="J241" s="24" t="s">
        <v>70</v>
      </c>
      <c r="K241" s="25">
        <v>29000</v>
      </c>
      <c r="M241" s="14"/>
      <c r="N241" s="14"/>
      <c r="O241" s="14"/>
      <c r="P241" s="14"/>
      <c r="Q241" s="14"/>
      <c r="R241" s="14"/>
      <c r="S241" s="14"/>
      <c r="T241" s="14"/>
      <c r="U241" s="14"/>
      <c r="V241" s="14"/>
    </row>
    <row r="242" spans="1:22" s="17" customFormat="1" ht="33" customHeight="1" x14ac:dyDescent="0.2">
      <c r="A242" s="87">
        <v>4</v>
      </c>
      <c r="B242" s="50" t="s">
        <v>96</v>
      </c>
      <c r="C242" s="41">
        <v>910</v>
      </c>
      <c r="D242" s="23"/>
      <c r="E242" s="23"/>
      <c r="F242" s="23"/>
      <c r="G242" s="41"/>
      <c r="H242" s="23"/>
      <c r="I242" s="23"/>
      <c r="J242" s="23"/>
      <c r="K242" s="25">
        <f>SUM(K243+K265+K272)</f>
        <v>11290.8</v>
      </c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pans="1:22" s="17" customFormat="1" ht="20.25" customHeight="1" x14ac:dyDescent="0.2">
      <c r="A243" s="88"/>
      <c r="B243" s="50" t="s">
        <v>1</v>
      </c>
      <c r="C243" s="41">
        <v>910</v>
      </c>
      <c r="D243" s="23" t="s">
        <v>2</v>
      </c>
      <c r="E243" s="23"/>
      <c r="F243" s="23"/>
      <c r="G243" s="41"/>
      <c r="H243" s="23"/>
      <c r="I243" s="23"/>
      <c r="J243" s="23"/>
      <c r="K243" s="25">
        <f>SUM(K244+K259)</f>
        <v>10842.4</v>
      </c>
      <c r="M243" s="14"/>
      <c r="N243" s="14"/>
      <c r="O243" s="14"/>
      <c r="P243" s="14"/>
      <c r="Q243" s="14"/>
      <c r="R243" s="14"/>
      <c r="S243" s="14"/>
      <c r="T243" s="14"/>
      <c r="U243" s="14"/>
      <c r="V243" s="14"/>
    </row>
    <row r="244" spans="1:22" s="17" customFormat="1" ht="31.5" x14ac:dyDescent="0.2">
      <c r="A244" s="88"/>
      <c r="B244" s="50" t="s">
        <v>45</v>
      </c>
      <c r="C244" s="41">
        <v>910</v>
      </c>
      <c r="D244" s="23" t="s">
        <v>2</v>
      </c>
      <c r="E244" s="23" t="s">
        <v>30</v>
      </c>
      <c r="F244" s="23"/>
      <c r="G244" s="41"/>
      <c r="H244" s="23"/>
      <c r="I244" s="23"/>
      <c r="J244" s="23"/>
      <c r="K244" s="25">
        <f>SUM(K245+K250)</f>
        <v>10814.3</v>
      </c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1:22" s="17" customFormat="1" ht="21" customHeight="1" x14ac:dyDescent="0.2">
      <c r="A245" s="88"/>
      <c r="B245" s="52" t="s">
        <v>261</v>
      </c>
      <c r="C245" s="41">
        <v>910</v>
      </c>
      <c r="D245" s="23" t="s">
        <v>2</v>
      </c>
      <c r="E245" s="23" t="s">
        <v>30</v>
      </c>
      <c r="F245" s="24" t="s">
        <v>120</v>
      </c>
      <c r="G245" s="22"/>
      <c r="H245" s="23"/>
      <c r="I245" s="23"/>
      <c r="J245" s="23"/>
      <c r="K245" s="25">
        <f>K246</f>
        <v>660</v>
      </c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s="17" customFormat="1" ht="47.25" x14ac:dyDescent="0.2">
      <c r="A246" s="88"/>
      <c r="B246" s="52" t="s">
        <v>121</v>
      </c>
      <c r="C246" s="41">
        <v>910</v>
      </c>
      <c r="D246" s="23" t="s">
        <v>2</v>
      </c>
      <c r="E246" s="23" t="s">
        <v>30</v>
      </c>
      <c r="F246" s="24" t="s">
        <v>120</v>
      </c>
      <c r="G246" s="22">
        <v>1</v>
      </c>
      <c r="H246" s="23"/>
      <c r="I246" s="23"/>
      <c r="J246" s="23"/>
      <c r="K246" s="25">
        <f>K247</f>
        <v>660</v>
      </c>
      <c r="M246" s="14"/>
      <c r="N246" s="14"/>
      <c r="O246" s="14"/>
      <c r="P246" s="14"/>
      <c r="Q246" s="14"/>
      <c r="R246" s="14"/>
      <c r="S246" s="14"/>
      <c r="T246" s="14"/>
      <c r="U246" s="14"/>
      <c r="V246" s="14"/>
    </row>
    <row r="247" spans="1:22" s="17" customFormat="1" x14ac:dyDescent="0.2">
      <c r="A247" s="88"/>
      <c r="B247" s="50" t="s">
        <v>206</v>
      </c>
      <c r="C247" s="41">
        <v>910</v>
      </c>
      <c r="D247" s="23" t="s">
        <v>2</v>
      </c>
      <c r="E247" s="23" t="s">
        <v>30</v>
      </c>
      <c r="F247" s="24" t="s">
        <v>120</v>
      </c>
      <c r="G247" s="22">
        <v>1</v>
      </c>
      <c r="H247" s="24" t="s">
        <v>5</v>
      </c>
      <c r="I247" s="24"/>
      <c r="J247" s="24"/>
      <c r="K247" s="25">
        <f>K248</f>
        <v>660</v>
      </c>
      <c r="M247" s="14"/>
      <c r="N247" s="14"/>
      <c r="O247" s="14"/>
      <c r="P247" s="14"/>
      <c r="Q247" s="14"/>
      <c r="R247" s="14"/>
      <c r="S247" s="14"/>
      <c r="T247" s="14"/>
      <c r="U247" s="14"/>
      <c r="V247" s="14"/>
    </row>
    <row r="248" spans="1:22" s="17" customFormat="1" ht="31.5" x14ac:dyDescent="0.2">
      <c r="A248" s="88"/>
      <c r="B248" s="50" t="s">
        <v>263</v>
      </c>
      <c r="C248" s="41">
        <v>910</v>
      </c>
      <c r="D248" s="23" t="s">
        <v>2</v>
      </c>
      <c r="E248" s="23" t="s">
        <v>30</v>
      </c>
      <c r="F248" s="24" t="s">
        <v>120</v>
      </c>
      <c r="G248" s="22">
        <v>1</v>
      </c>
      <c r="H248" s="24" t="s">
        <v>5</v>
      </c>
      <c r="I248" s="24" t="s">
        <v>207</v>
      </c>
      <c r="J248" s="24"/>
      <c r="K248" s="25">
        <f>K249</f>
        <v>660</v>
      </c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spans="1:22" ht="31.5" x14ac:dyDescent="0.2">
      <c r="A249" s="88"/>
      <c r="B249" s="50" t="s">
        <v>166</v>
      </c>
      <c r="C249" s="41">
        <v>910</v>
      </c>
      <c r="D249" s="23" t="s">
        <v>2</v>
      </c>
      <c r="E249" s="23" t="s">
        <v>30</v>
      </c>
      <c r="F249" s="24" t="s">
        <v>120</v>
      </c>
      <c r="G249" s="22">
        <v>1</v>
      </c>
      <c r="H249" s="24" t="s">
        <v>5</v>
      </c>
      <c r="I249" s="24" t="s">
        <v>207</v>
      </c>
      <c r="J249" s="24" t="s">
        <v>58</v>
      </c>
      <c r="K249" s="25">
        <v>660</v>
      </c>
    </row>
    <row r="250" spans="1:22" ht="31.5" x14ac:dyDescent="0.2">
      <c r="A250" s="88"/>
      <c r="B250" s="50" t="s">
        <v>71</v>
      </c>
      <c r="C250" s="41">
        <v>910</v>
      </c>
      <c r="D250" s="23" t="s">
        <v>2</v>
      </c>
      <c r="E250" s="23" t="s">
        <v>30</v>
      </c>
      <c r="F250" s="23" t="s">
        <v>137</v>
      </c>
      <c r="G250" s="41"/>
      <c r="H250" s="23"/>
      <c r="I250" s="23"/>
      <c r="J250" s="23"/>
      <c r="K250" s="25">
        <f>K251</f>
        <v>10154.299999999999</v>
      </c>
    </row>
    <row r="251" spans="1:22" s="15" customFormat="1" ht="38.25" customHeight="1" x14ac:dyDescent="0.2">
      <c r="A251" s="88"/>
      <c r="B251" s="50" t="s">
        <v>71</v>
      </c>
      <c r="C251" s="41">
        <v>910</v>
      </c>
      <c r="D251" s="23" t="s">
        <v>2</v>
      </c>
      <c r="E251" s="23" t="s">
        <v>30</v>
      </c>
      <c r="F251" s="23" t="s">
        <v>137</v>
      </c>
      <c r="G251" s="41">
        <v>2</v>
      </c>
      <c r="H251" s="23"/>
      <c r="I251" s="23"/>
      <c r="J251" s="23"/>
      <c r="K251" s="25">
        <f>SUM(K252+K256)</f>
        <v>10154.299999999999</v>
      </c>
      <c r="L251" s="17"/>
    </row>
    <row r="252" spans="1:22" s="15" customFormat="1" ht="22.5" customHeight="1" x14ac:dyDescent="0.2">
      <c r="A252" s="88"/>
      <c r="B252" s="50" t="s">
        <v>54</v>
      </c>
      <c r="C252" s="41">
        <v>910</v>
      </c>
      <c r="D252" s="23" t="s">
        <v>2</v>
      </c>
      <c r="E252" s="23" t="s">
        <v>30</v>
      </c>
      <c r="F252" s="23" t="s">
        <v>137</v>
      </c>
      <c r="G252" s="41">
        <v>2</v>
      </c>
      <c r="H252" s="23" t="s">
        <v>99</v>
      </c>
      <c r="I252" s="23" t="s">
        <v>101</v>
      </c>
      <c r="J252" s="23"/>
      <c r="K252" s="25">
        <f>SUM(K253:K255)</f>
        <v>6967.2</v>
      </c>
      <c r="L252" s="17"/>
    </row>
    <row r="253" spans="1:22" s="15" customFormat="1" ht="35.25" customHeight="1" x14ac:dyDescent="0.2">
      <c r="A253" s="88"/>
      <c r="B253" s="50" t="s">
        <v>55</v>
      </c>
      <c r="C253" s="41">
        <v>910</v>
      </c>
      <c r="D253" s="23" t="s">
        <v>2</v>
      </c>
      <c r="E253" s="23" t="s">
        <v>30</v>
      </c>
      <c r="F253" s="23" t="s">
        <v>137</v>
      </c>
      <c r="G253" s="41">
        <v>2</v>
      </c>
      <c r="H253" s="23" t="s">
        <v>99</v>
      </c>
      <c r="I253" s="23" t="s">
        <v>101</v>
      </c>
      <c r="J253" s="23" t="s">
        <v>56</v>
      </c>
      <c r="K253" s="25">
        <v>6782.3</v>
      </c>
      <c r="L253" s="17"/>
    </row>
    <row r="254" spans="1:22" s="15" customFormat="1" ht="36" customHeight="1" x14ac:dyDescent="0.2">
      <c r="A254" s="88"/>
      <c r="B254" s="50" t="s">
        <v>166</v>
      </c>
      <c r="C254" s="41">
        <v>910</v>
      </c>
      <c r="D254" s="23" t="s">
        <v>2</v>
      </c>
      <c r="E254" s="23" t="s">
        <v>30</v>
      </c>
      <c r="F254" s="23" t="s">
        <v>137</v>
      </c>
      <c r="G254" s="41">
        <v>2</v>
      </c>
      <c r="H254" s="23" t="s">
        <v>99</v>
      </c>
      <c r="I254" s="23" t="s">
        <v>101</v>
      </c>
      <c r="J254" s="23" t="s">
        <v>58</v>
      </c>
      <c r="K254" s="25">
        <v>157.9</v>
      </c>
      <c r="L254" s="17"/>
    </row>
    <row r="255" spans="1:22" s="15" customFormat="1" ht="24" customHeight="1" x14ac:dyDescent="0.2">
      <c r="A255" s="88"/>
      <c r="B255" s="50" t="s">
        <v>60</v>
      </c>
      <c r="C255" s="41">
        <v>910</v>
      </c>
      <c r="D255" s="23" t="s">
        <v>2</v>
      </c>
      <c r="E255" s="23" t="s">
        <v>30</v>
      </c>
      <c r="F255" s="23" t="s">
        <v>137</v>
      </c>
      <c r="G255" s="41">
        <v>2</v>
      </c>
      <c r="H255" s="23" t="s">
        <v>99</v>
      </c>
      <c r="I255" s="23" t="s">
        <v>101</v>
      </c>
      <c r="J255" s="23" t="s">
        <v>61</v>
      </c>
      <c r="K255" s="25">
        <v>27</v>
      </c>
      <c r="L255" s="17"/>
    </row>
    <row r="256" spans="1:22" s="15" customFormat="1" ht="47.25" x14ac:dyDescent="0.2">
      <c r="A256" s="88"/>
      <c r="B256" s="50" t="s">
        <v>220</v>
      </c>
      <c r="C256" s="41">
        <v>910</v>
      </c>
      <c r="D256" s="23" t="s">
        <v>2</v>
      </c>
      <c r="E256" s="23" t="s">
        <v>30</v>
      </c>
      <c r="F256" s="23" t="s">
        <v>137</v>
      </c>
      <c r="G256" s="41">
        <v>2</v>
      </c>
      <c r="H256" s="23" t="s">
        <v>99</v>
      </c>
      <c r="I256" s="23" t="s">
        <v>221</v>
      </c>
      <c r="J256" s="23"/>
      <c r="K256" s="25">
        <f>SUM(K257:K258)</f>
        <v>3187.1</v>
      </c>
      <c r="L256" s="17"/>
    </row>
    <row r="257" spans="1:12" s="15" customFormat="1" ht="63" x14ac:dyDescent="0.2">
      <c r="A257" s="88"/>
      <c r="B257" s="50" t="s">
        <v>165</v>
      </c>
      <c r="C257" s="41">
        <v>910</v>
      </c>
      <c r="D257" s="23" t="s">
        <v>2</v>
      </c>
      <c r="E257" s="23" t="s">
        <v>30</v>
      </c>
      <c r="F257" s="23" t="s">
        <v>137</v>
      </c>
      <c r="G257" s="41">
        <v>2</v>
      </c>
      <c r="H257" s="23" t="s">
        <v>99</v>
      </c>
      <c r="I257" s="23" t="s">
        <v>221</v>
      </c>
      <c r="J257" s="23" t="s">
        <v>56</v>
      </c>
      <c r="K257" s="25">
        <v>2764.1</v>
      </c>
      <c r="L257" s="17"/>
    </row>
    <row r="258" spans="1:12" s="15" customFormat="1" ht="31.5" x14ac:dyDescent="0.2">
      <c r="A258" s="88"/>
      <c r="B258" s="50" t="s">
        <v>166</v>
      </c>
      <c r="C258" s="41">
        <v>910</v>
      </c>
      <c r="D258" s="23" t="s">
        <v>2</v>
      </c>
      <c r="E258" s="23" t="s">
        <v>30</v>
      </c>
      <c r="F258" s="23" t="s">
        <v>137</v>
      </c>
      <c r="G258" s="41">
        <v>2</v>
      </c>
      <c r="H258" s="23" t="s">
        <v>99</v>
      </c>
      <c r="I258" s="23" t="s">
        <v>221</v>
      </c>
      <c r="J258" s="23" t="s">
        <v>58</v>
      </c>
      <c r="K258" s="25">
        <v>423</v>
      </c>
      <c r="L258" s="17"/>
    </row>
    <row r="259" spans="1:12" s="15" customFormat="1" x14ac:dyDescent="0.2">
      <c r="A259" s="88"/>
      <c r="B259" s="50" t="s">
        <v>9</v>
      </c>
      <c r="C259" s="22">
        <v>910</v>
      </c>
      <c r="D259" s="23" t="s">
        <v>2</v>
      </c>
      <c r="E259" s="23" t="s">
        <v>41</v>
      </c>
      <c r="F259" s="23"/>
      <c r="G259" s="41"/>
      <c r="H259" s="23"/>
      <c r="I259" s="23"/>
      <c r="J259" s="23"/>
      <c r="K259" s="25">
        <f>SUM(K260)</f>
        <v>28.1</v>
      </c>
      <c r="L259" s="17"/>
    </row>
    <row r="260" spans="1:12" s="15" customFormat="1" ht="31.5" x14ac:dyDescent="0.2">
      <c r="A260" s="88"/>
      <c r="B260" s="50" t="s">
        <v>237</v>
      </c>
      <c r="C260" s="22">
        <v>910</v>
      </c>
      <c r="D260" s="23" t="s">
        <v>2</v>
      </c>
      <c r="E260" s="23" t="s">
        <v>41</v>
      </c>
      <c r="F260" s="23" t="s">
        <v>8</v>
      </c>
      <c r="G260" s="41"/>
      <c r="H260" s="23"/>
      <c r="I260" s="23"/>
      <c r="J260" s="23"/>
      <c r="K260" s="25">
        <f>SUM(K261)</f>
        <v>28.1</v>
      </c>
      <c r="L260" s="17"/>
    </row>
    <row r="261" spans="1:12" s="15" customFormat="1" ht="47.25" x14ac:dyDescent="0.2">
      <c r="A261" s="88"/>
      <c r="B261" s="50" t="s">
        <v>238</v>
      </c>
      <c r="C261" s="22">
        <v>910</v>
      </c>
      <c r="D261" s="23" t="s">
        <v>2</v>
      </c>
      <c r="E261" s="23" t="s">
        <v>41</v>
      </c>
      <c r="F261" s="23" t="s">
        <v>8</v>
      </c>
      <c r="G261" s="41">
        <v>1</v>
      </c>
      <c r="H261" s="23"/>
      <c r="I261" s="23"/>
      <c r="J261" s="23"/>
      <c r="K261" s="25">
        <f>SUM(K262)</f>
        <v>28.1</v>
      </c>
      <c r="L261" s="17"/>
    </row>
    <row r="262" spans="1:12" s="15" customFormat="1" ht="31.5" x14ac:dyDescent="0.2">
      <c r="A262" s="88"/>
      <c r="B262" s="50" t="s">
        <v>119</v>
      </c>
      <c r="C262" s="22">
        <v>910</v>
      </c>
      <c r="D262" s="23" t="s">
        <v>2</v>
      </c>
      <c r="E262" s="23" t="s">
        <v>41</v>
      </c>
      <c r="F262" s="23" t="s">
        <v>8</v>
      </c>
      <c r="G262" s="41">
        <v>1</v>
      </c>
      <c r="H262" s="23" t="s">
        <v>4</v>
      </c>
      <c r="I262" s="23"/>
      <c r="J262" s="23"/>
      <c r="K262" s="25">
        <f>SUM(K263)</f>
        <v>28.1</v>
      </c>
      <c r="L262" s="17"/>
    </row>
    <row r="263" spans="1:12" s="15" customFormat="1" x14ac:dyDescent="0.2">
      <c r="A263" s="88"/>
      <c r="B263" s="50" t="s">
        <v>397</v>
      </c>
      <c r="C263" s="22">
        <v>910</v>
      </c>
      <c r="D263" s="23" t="s">
        <v>2</v>
      </c>
      <c r="E263" s="23" t="s">
        <v>41</v>
      </c>
      <c r="F263" s="23" t="s">
        <v>8</v>
      </c>
      <c r="G263" s="41">
        <v>1</v>
      </c>
      <c r="H263" s="23" t="s">
        <v>4</v>
      </c>
      <c r="I263" s="23" t="s">
        <v>396</v>
      </c>
      <c r="J263" s="23"/>
      <c r="K263" s="25">
        <f>SUM(K264)</f>
        <v>28.1</v>
      </c>
      <c r="L263" s="17"/>
    </row>
    <row r="264" spans="1:12" s="15" customFormat="1" ht="31.5" x14ac:dyDescent="0.2">
      <c r="A264" s="88"/>
      <c r="B264" s="50" t="s">
        <v>166</v>
      </c>
      <c r="C264" s="22">
        <v>910</v>
      </c>
      <c r="D264" s="23" t="s">
        <v>2</v>
      </c>
      <c r="E264" s="23" t="s">
        <v>41</v>
      </c>
      <c r="F264" s="23" t="s">
        <v>8</v>
      </c>
      <c r="G264" s="41">
        <v>1</v>
      </c>
      <c r="H264" s="23" t="s">
        <v>4</v>
      </c>
      <c r="I264" s="23" t="s">
        <v>396</v>
      </c>
      <c r="J264" s="23" t="s">
        <v>58</v>
      </c>
      <c r="K264" s="25">
        <v>28.1</v>
      </c>
      <c r="L264" s="17"/>
    </row>
    <row r="265" spans="1:12" s="15" customFormat="1" x14ac:dyDescent="0.2">
      <c r="A265" s="88"/>
      <c r="B265" s="50" t="s">
        <v>15</v>
      </c>
      <c r="C265" s="22">
        <v>910</v>
      </c>
      <c r="D265" s="23" t="s">
        <v>6</v>
      </c>
      <c r="E265" s="23"/>
      <c r="F265" s="23"/>
      <c r="G265" s="41"/>
      <c r="H265" s="23"/>
      <c r="I265" s="23"/>
      <c r="J265" s="23"/>
      <c r="K265" s="25">
        <f>SUM(K266)</f>
        <v>386.9</v>
      </c>
      <c r="L265" s="17"/>
    </row>
    <row r="266" spans="1:12" s="15" customFormat="1" x14ac:dyDescent="0.2">
      <c r="A266" s="88"/>
      <c r="B266" s="50" t="s">
        <v>89</v>
      </c>
      <c r="C266" s="22">
        <v>910</v>
      </c>
      <c r="D266" s="23" t="s">
        <v>6</v>
      </c>
      <c r="E266" s="23" t="s">
        <v>90</v>
      </c>
      <c r="F266" s="23"/>
      <c r="G266" s="23"/>
      <c r="H266" s="23"/>
      <c r="I266" s="23"/>
      <c r="J266" s="23"/>
      <c r="K266" s="25">
        <f t="shared" ref="K266:K270" si="23">SUM(K267)</f>
        <v>386.9</v>
      </c>
      <c r="L266" s="17"/>
    </row>
    <row r="267" spans="1:12" s="15" customFormat="1" ht="31.5" x14ac:dyDescent="0.2">
      <c r="A267" s="88"/>
      <c r="B267" s="52" t="s">
        <v>255</v>
      </c>
      <c r="C267" s="22">
        <v>910</v>
      </c>
      <c r="D267" s="23" t="s">
        <v>6</v>
      </c>
      <c r="E267" s="23" t="s">
        <v>90</v>
      </c>
      <c r="F267" s="23" t="s">
        <v>8</v>
      </c>
      <c r="G267" s="23"/>
      <c r="H267" s="23"/>
      <c r="I267" s="23"/>
      <c r="J267" s="23"/>
      <c r="K267" s="25">
        <f t="shared" si="23"/>
        <v>386.9</v>
      </c>
      <c r="L267" s="17"/>
    </row>
    <row r="268" spans="1:12" s="15" customFormat="1" ht="47.25" x14ac:dyDescent="0.2">
      <c r="A268" s="88"/>
      <c r="B268" s="52" t="s">
        <v>238</v>
      </c>
      <c r="C268" s="22">
        <v>910</v>
      </c>
      <c r="D268" s="23" t="s">
        <v>6</v>
      </c>
      <c r="E268" s="23" t="s">
        <v>90</v>
      </c>
      <c r="F268" s="23" t="s">
        <v>8</v>
      </c>
      <c r="G268" s="23" t="s">
        <v>118</v>
      </c>
      <c r="H268" s="23"/>
      <c r="I268" s="23"/>
      <c r="J268" s="23"/>
      <c r="K268" s="25">
        <f t="shared" si="23"/>
        <v>386.9</v>
      </c>
      <c r="L268" s="17"/>
    </row>
    <row r="269" spans="1:12" s="15" customFormat="1" ht="31.5" x14ac:dyDescent="0.2">
      <c r="A269" s="88"/>
      <c r="B269" s="52" t="s">
        <v>119</v>
      </c>
      <c r="C269" s="22">
        <v>910</v>
      </c>
      <c r="D269" s="23" t="s">
        <v>6</v>
      </c>
      <c r="E269" s="23" t="s">
        <v>90</v>
      </c>
      <c r="F269" s="23" t="s">
        <v>8</v>
      </c>
      <c r="G269" s="23" t="s">
        <v>118</v>
      </c>
      <c r="H269" s="23" t="s">
        <v>4</v>
      </c>
      <c r="I269" s="23"/>
      <c r="J269" s="23"/>
      <c r="K269" s="25">
        <f t="shared" si="23"/>
        <v>386.9</v>
      </c>
      <c r="L269" s="17"/>
    </row>
    <row r="270" spans="1:12" s="15" customFormat="1" ht="31.5" x14ac:dyDescent="0.2">
      <c r="A270" s="88"/>
      <c r="B270" s="53" t="s">
        <v>404</v>
      </c>
      <c r="C270" s="22">
        <v>910</v>
      </c>
      <c r="D270" s="23" t="s">
        <v>6</v>
      </c>
      <c r="E270" s="23" t="s">
        <v>90</v>
      </c>
      <c r="F270" s="23" t="s">
        <v>8</v>
      </c>
      <c r="G270" s="23" t="s">
        <v>118</v>
      </c>
      <c r="H270" s="23" t="s">
        <v>4</v>
      </c>
      <c r="I270" s="23" t="s">
        <v>403</v>
      </c>
      <c r="J270" s="23"/>
      <c r="K270" s="25">
        <f t="shared" si="23"/>
        <v>386.9</v>
      </c>
      <c r="L270" s="17"/>
    </row>
    <row r="271" spans="1:12" s="15" customFormat="1" ht="31.5" x14ac:dyDescent="0.2">
      <c r="A271" s="88"/>
      <c r="B271" s="50" t="s">
        <v>166</v>
      </c>
      <c r="C271" s="22">
        <v>910</v>
      </c>
      <c r="D271" s="23" t="s">
        <v>6</v>
      </c>
      <c r="E271" s="23" t="s">
        <v>90</v>
      </c>
      <c r="F271" s="23" t="s">
        <v>8</v>
      </c>
      <c r="G271" s="23" t="s">
        <v>118</v>
      </c>
      <c r="H271" s="23" t="s">
        <v>4</v>
      </c>
      <c r="I271" s="23" t="s">
        <v>403</v>
      </c>
      <c r="J271" s="23" t="s">
        <v>58</v>
      </c>
      <c r="K271" s="25">
        <v>386.9</v>
      </c>
      <c r="L271" s="17"/>
    </row>
    <row r="272" spans="1:12" s="15" customFormat="1" x14ac:dyDescent="0.2">
      <c r="A272" s="88"/>
      <c r="B272" s="50" t="s">
        <v>18</v>
      </c>
      <c r="C272" s="22">
        <v>910</v>
      </c>
      <c r="D272" s="24" t="s">
        <v>8</v>
      </c>
      <c r="E272" s="24"/>
      <c r="F272" s="23"/>
      <c r="G272" s="23"/>
      <c r="H272" s="23"/>
      <c r="I272" s="23"/>
      <c r="J272" s="24"/>
      <c r="K272" s="25">
        <f t="shared" ref="K272:K277" si="24">SUM(K273)</f>
        <v>61.5</v>
      </c>
      <c r="L272" s="17"/>
    </row>
    <row r="273" spans="1:12" s="15" customFormat="1" ht="31.5" x14ac:dyDescent="0.2">
      <c r="A273" s="88"/>
      <c r="B273" s="50" t="s">
        <v>398</v>
      </c>
      <c r="C273" s="22">
        <v>910</v>
      </c>
      <c r="D273" s="24" t="s">
        <v>8</v>
      </c>
      <c r="E273" s="24" t="s">
        <v>7</v>
      </c>
      <c r="F273" s="23"/>
      <c r="G273" s="23"/>
      <c r="H273" s="23"/>
      <c r="I273" s="23"/>
      <c r="J273" s="24"/>
      <c r="K273" s="25">
        <f t="shared" si="24"/>
        <v>61.5</v>
      </c>
      <c r="L273" s="17"/>
    </row>
    <row r="274" spans="1:12" s="15" customFormat="1" ht="31.5" x14ac:dyDescent="0.2">
      <c r="A274" s="88"/>
      <c r="B274" s="50" t="s">
        <v>237</v>
      </c>
      <c r="C274" s="22">
        <v>910</v>
      </c>
      <c r="D274" s="24" t="s">
        <v>8</v>
      </c>
      <c r="E274" s="24" t="s">
        <v>7</v>
      </c>
      <c r="F274" s="23" t="s">
        <v>8</v>
      </c>
      <c r="G274" s="23"/>
      <c r="H274" s="23"/>
      <c r="I274" s="23"/>
      <c r="J274" s="24"/>
      <c r="K274" s="25">
        <f t="shared" si="24"/>
        <v>61.5</v>
      </c>
      <c r="L274" s="17"/>
    </row>
    <row r="275" spans="1:12" s="15" customFormat="1" ht="47.25" x14ac:dyDescent="0.2">
      <c r="A275" s="88"/>
      <c r="B275" s="50" t="s">
        <v>238</v>
      </c>
      <c r="C275" s="22">
        <v>910</v>
      </c>
      <c r="D275" s="24" t="s">
        <v>8</v>
      </c>
      <c r="E275" s="24" t="s">
        <v>7</v>
      </c>
      <c r="F275" s="23" t="s">
        <v>8</v>
      </c>
      <c r="G275" s="23" t="s">
        <v>118</v>
      </c>
      <c r="H275" s="23"/>
      <c r="I275" s="23"/>
      <c r="J275" s="24"/>
      <c r="K275" s="25">
        <f t="shared" si="24"/>
        <v>61.5</v>
      </c>
      <c r="L275" s="17"/>
    </row>
    <row r="276" spans="1:12" s="15" customFormat="1" ht="31.5" x14ac:dyDescent="0.2">
      <c r="A276" s="88"/>
      <c r="B276" s="50" t="s">
        <v>119</v>
      </c>
      <c r="C276" s="22">
        <v>910</v>
      </c>
      <c r="D276" s="24" t="s">
        <v>8</v>
      </c>
      <c r="E276" s="24" t="s">
        <v>7</v>
      </c>
      <c r="F276" s="23" t="s">
        <v>8</v>
      </c>
      <c r="G276" s="23" t="s">
        <v>118</v>
      </c>
      <c r="H276" s="23" t="s">
        <v>4</v>
      </c>
      <c r="I276" s="23"/>
      <c r="J276" s="24"/>
      <c r="K276" s="25">
        <f t="shared" si="24"/>
        <v>61.5</v>
      </c>
      <c r="L276" s="17"/>
    </row>
    <row r="277" spans="1:12" s="15" customFormat="1" x14ac:dyDescent="0.2">
      <c r="A277" s="88"/>
      <c r="B277" s="50" t="s">
        <v>400</v>
      </c>
      <c r="C277" s="22">
        <v>910</v>
      </c>
      <c r="D277" s="24" t="s">
        <v>8</v>
      </c>
      <c r="E277" s="24" t="s">
        <v>7</v>
      </c>
      <c r="F277" s="23" t="s">
        <v>8</v>
      </c>
      <c r="G277" s="23" t="s">
        <v>118</v>
      </c>
      <c r="H277" s="23" t="s">
        <v>4</v>
      </c>
      <c r="I277" s="23" t="s">
        <v>399</v>
      </c>
      <c r="J277" s="24"/>
      <c r="K277" s="25">
        <f t="shared" si="24"/>
        <v>61.5</v>
      </c>
      <c r="L277" s="17"/>
    </row>
    <row r="278" spans="1:12" s="15" customFormat="1" ht="31.5" x14ac:dyDescent="0.2">
      <c r="A278" s="103"/>
      <c r="B278" s="50" t="s">
        <v>166</v>
      </c>
      <c r="C278" s="22">
        <v>910</v>
      </c>
      <c r="D278" s="24" t="s">
        <v>8</v>
      </c>
      <c r="E278" s="24" t="s">
        <v>7</v>
      </c>
      <c r="F278" s="23" t="s">
        <v>8</v>
      </c>
      <c r="G278" s="23" t="s">
        <v>118</v>
      </c>
      <c r="H278" s="23" t="s">
        <v>4</v>
      </c>
      <c r="I278" s="23" t="s">
        <v>399</v>
      </c>
      <c r="J278" s="24" t="s">
        <v>58</v>
      </c>
      <c r="K278" s="25">
        <v>61.5</v>
      </c>
      <c r="L278" s="17"/>
    </row>
    <row r="279" spans="1:12" s="15" customFormat="1" ht="31.5" x14ac:dyDescent="0.2">
      <c r="A279" s="87">
        <v>5</v>
      </c>
      <c r="B279" s="50" t="s">
        <v>93</v>
      </c>
      <c r="C279" s="41">
        <v>918</v>
      </c>
      <c r="D279" s="23"/>
      <c r="E279" s="23"/>
      <c r="F279" s="23"/>
      <c r="G279" s="41"/>
      <c r="H279" s="23"/>
      <c r="I279" s="23"/>
      <c r="J279" s="23"/>
      <c r="K279" s="25">
        <f>K280+K298</f>
        <v>365294.19999999995</v>
      </c>
      <c r="L279" s="17"/>
    </row>
    <row r="280" spans="1:12" s="15" customFormat="1" x14ac:dyDescent="0.2">
      <c r="A280" s="88"/>
      <c r="B280" s="50" t="s">
        <v>15</v>
      </c>
      <c r="C280" s="41">
        <v>918</v>
      </c>
      <c r="D280" s="23" t="s">
        <v>6</v>
      </c>
      <c r="E280" s="23"/>
      <c r="F280" s="23"/>
      <c r="G280" s="41"/>
      <c r="H280" s="23"/>
      <c r="I280" s="23"/>
      <c r="J280" s="23"/>
      <c r="K280" s="25">
        <f t="shared" ref="K280" si="25">SUM(K281)</f>
        <v>11536.300000000001</v>
      </c>
      <c r="L280" s="17"/>
    </row>
    <row r="281" spans="1:12" s="15" customFormat="1" x14ac:dyDescent="0.2">
      <c r="A281" s="88"/>
      <c r="B281" s="50" t="s">
        <v>89</v>
      </c>
      <c r="C281" s="41">
        <v>918</v>
      </c>
      <c r="D281" s="23" t="s">
        <v>6</v>
      </c>
      <c r="E281" s="23" t="s">
        <v>90</v>
      </c>
      <c r="F281" s="23"/>
      <c r="G281" s="41"/>
      <c r="H281" s="23"/>
      <c r="I281" s="23"/>
      <c r="J281" s="23"/>
      <c r="K281" s="25">
        <f>SUM(K282)</f>
        <v>11536.300000000001</v>
      </c>
      <c r="L281" s="17"/>
    </row>
    <row r="282" spans="1:12" s="15" customFormat="1" ht="31.5" x14ac:dyDescent="0.2">
      <c r="A282" s="88"/>
      <c r="B282" s="50" t="s">
        <v>257</v>
      </c>
      <c r="C282" s="41">
        <v>918</v>
      </c>
      <c r="D282" s="23" t="s">
        <v>6</v>
      </c>
      <c r="E282" s="23" t="s">
        <v>90</v>
      </c>
      <c r="F282" s="23" t="s">
        <v>4</v>
      </c>
      <c r="G282" s="41"/>
      <c r="H282" s="23"/>
      <c r="I282" s="23"/>
      <c r="J282" s="23"/>
      <c r="K282" s="25">
        <f>SUM(K283)</f>
        <v>11536.300000000001</v>
      </c>
      <c r="L282" s="17"/>
    </row>
    <row r="283" spans="1:12" s="15" customFormat="1" ht="31.5" x14ac:dyDescent="0.2">
      <c r="A283" s="88"/>
      <c r="B283" s="50" t="s">
        <v>138</v>
      </c>
      <c r="C283" s="41">
        <v>918</v>
      </c>
      <c r="D283" s="23" t="s">
        <v>6</v>
      </c>
      <c r="E283" s="23" t="s">
        <v>90</v>
      </c>
      <c r="F283" s="23" t="s">
        <v>4</v>
      </c>
      <c r="G283" s="41">
        <v>1</v>
      </c>
      <c r="H283" s="23"/>
      <c r="I283" s="23"/>
      <c r="J283" s="23"/>
      <c r="K283" s="25">
        <f>SUM(K284+K291)</f>
        <v>11536.300000000001</v>
      </c>
      <c r="L283" s="17"/>
    </row>
    <row r="284" spans="1:12" s="15" customFormat="1" ht="54" customHeight="1" x14ac:dyDescent="0.2">
      <c r="A284" s="88"/>
      <c r="B284" s="52" t="s">
        <v>139</v>
      </c>
      <c r="C284" s="41">
        <v>918</v>
      </c>
      <c r="D284" s="23" t="s">
        <v>6</v>
      </c>
      <c r="E284" s="23" t="s">
        <v>90</v>
      </c>
      <c r="F284" s="23" t="s">
        <v>4</v>
      </c>
      <c r="G284" s="41">
        <v>1</v>
      </c>
      <c r="H284" s="23" t="s">
        <v>2</v>
      </c>
      <c r="I284" s="23"/>
      <c r="J284" s="23"/>
      <c r="K284" s="25">
        <f>SUM(K285+K289)</f>
        <v>6366.2000000000007</v>
      </c>
      <c r="L284" s="17"/>
    </row>
    <row r="285" spans="1:12" s="15" customFormat="1" ht="51" customHeight="1" x14ac:dyDescent="0.2">
      <c r="A285" s="88"/>
      <c r="B285" s="50" t="s">
        <v>85</v>
      </c>
      <c r="C285" s="41">
        <v>918</v>
      </c>
      <c r="D285" s="23" t="s">
        <v>6</v>
      </c>
      <c r="E285" s="23" t="s">
        <v>90</v>
      </c>
      <c r="F285" s="23" t="s">
        <v>4</v>
      </c>
      <c r="G285" s="41">
        <v>1</v>
      </c>
      <c r="H285" s="23" t="s">
        <v>2</v>
      </c>
      <c r="I285" s="23" t="s">
        <v>113</v>
      </c>
      <c r="J285" s="23"/>
      <c r="K285" s="25">
        <f>SUM(K286:K288)</f>
        <v>4181.1000000000004</v>
      </c>
      <c r="L285" s="17"/>
    </row>
    <row r="286" spans="1:12" s="15" customFormat="1" ht="31.5" x14ac:dyDescent="0.2">
      <c r="A286" s="88"/>
      <c r="B286" s="50" t="s">
        <v>55</v>
      </c>
      <c r="C286" s="41">
        <v>918</v>
      </c>
      <c r="D286" s="23" t="s">
        <v>6</v>
      </c>
      <c r="E286" s="23" t="s">
        <v>90</v>
      </c>
      <c r="F286" s="23" t="s">
        <v>4</v>
      </c>
      <c r="G286" s="41">
        <v>1</v>
      </c>
      <c r="H286" s="23" t="s">
        <v>2</v>
      </c>
      <c r="I286" s="23" t="s">
        <v>113</v>
      </c>
      <c r="J286" s="23" t="s">
        <v>56</v>
      </c>
      <c r="K286" s="25">
        <v>3764.7</v>
      </c>
      <c r="L286" s="17"/>
    </row>
    <row r="287" spans="1:12" s="15" customFormat="1" ht="31.5" x14ac:dyDescent="0.2">
      <c r="A287" s="88"/>
      <c r="B287" s="50" t="s">
        <v>166</v>
      </c>
      <c r="C287" s="41">
        <v>918</v>
      </c>
      <c r="D287" s="23" t="s">
        <v>6</v>
      </c>
      <c r="E287" s="23" t="s">
        <v>90</v>
      </c>
      <c r="F287" s="23" t="s">
        <v>4</v>
      </c>
      <c r="G287" s="41">
        <v>1</v>
      </c>
      <c r="H287" s="23" t="s">
        <v>2</v>
      </c>
      <c r="I287" s="23" t="s">
        <v>113</v>
      </c>
      <c r="J287" s="23" t="s">
        <v>58</v>
      </c>
      <c r="K287" s="25">
        <v>234.4</v>
      </c>
      <c r="L287" s="17"/>
    </row>
    <row r="288" spans="1:12" s="15" customFormat="1" ht="26.25" customHeight="1" x14ac:dyDescent="0.2">
      <c r="A288" s="88"/>
      <c r="B288" s="50" t="s">
        <v>60</v>
      </c>
      <c r="C288" s="41">
        <v>918</v>
      </c>
      <c r="D288" s="23" t="s">
        <v>6</v>
      </c>
      <c r="E288" s="23" t="s">
        <v>90</v>
      </c>
      <c r="F288" s="23" t="s">
        <v>4</v>
      </c>
      <c r="G288" s="41">
        <v>1</v>
      </c>
      <c r="H288" s="23" t="s">
        <v>2</v>
      </c>
      <c r="I288" s="23" t="s">
        <v>113</v>
      </c>
      <c r="J288" s="23" t="s">
        <v>61</v>
      </c>
      <c r="K288" s="25">
        <v>182</v>
      </c>
      <c r="L288" s="17"/>
    </row>
    <row r="289" spans="1:13" s="15" customFormat="1" ht="34.5" customHeight="1" x14ac:dyDescent="0.2">
      <c r="A289" s="88"/>
      <c r="B289" s="52" t="s">
        <v>365</v>
      </c>
      <c r="C289" s="41">
        <v>918</v>
      </c>
      <c r="D289" s="23" t="s">
        <v>6</v>
      </c>
      <c r="E289" s="23" t="s">
        <v>90</v>
      </c>
      <c r="F289" s="23" t="s">
        <v>4</v>
      </c>
      <c r="G289" s="23" t="s">
        <v>118</v>
      </c>
      <c r="H289" s="23" t="s">
        <v>2</v>
      </c>
      <c r="I289" s="23" t="s">
        <v>326</v>
      </c>
      <c r="J289" s="24"/>
      <c r="K289" s="25">
        <f>K290</f>
        <v>2185.1</v>
      </c>
      <c r="L289" s="17"/>
    </row>
    <row r="290" spans="1:13" s="15" customFormat="1" ht="37.5" customHeight="1" x14ac:dyDescent="0.2">
      <c r="A290" s="88"/>
      <c r="B290" s="52" t="s">
        <v>166</v>
      </c>
      <c r="C290" s="41">
        <v>918</v>
      </c>
      <c r="D290" s="23" t="s">
        <v>6</v>
      </c>
      <c r="E290" s="23" t="s">
        <v>90</v>
      </c>
      <c r="F290" s="23" t="s">
        <v>4</v>
      </c>
      <c r="G290" s="23" t="s">
        <v>118</v>
      </c>
      <c r="H290" s="23" t="s">
        <v>2</v>
      </c>
      <c r="I290" s="23" t="s">
        <v>326</v>
      </c>
      <c r="J290" s="24" t="s">
        <v>58</v>
      </c>
      <c r="K290" s="25">
        <f>685.1+1500</f>
        <v>2185.1</v>
      </c>
      <c r="L290" s="33"/>
    </row>
    <row r="291" spans="1:13" s="15" customFormat="1" ht="31.5" x14ac:dyDescent="0.2">
      <c r="A291" s="88"/>
      <c r="B291" s="50" t="s">
        <v>291</v>
      </c>
      <c r="C291" s="41">
        <v>918</v>
      </c>
      <c r="D291" s="23" t="s">
        <v>6</v>
      </c>
      <c r="E291" s="23" t="s">
        <v>90</v>
      </c>
      <c r="F291" s="23" t="s">
        <v>4</v>
      </c>
      <c r="G291" s="41">
        <v>1</v>
      </c>
      <c r="H291" s="23" t="s">
        <v>4</v>
      </c>
      <c r="I291" s="23"/>
      <c r="J291" s="23"/>
      <c r="K291" s="25">
        <f>SUM(K292+K296)</f>
        <v>5170.1000000000004</v>
      </c>
      <c r="L291" s="17"/>
    </row>
    <row r="292" spans="1:13" s="15" customFormat="1" x14ac:dyDescent="0.2">
      <c r="A292" s="88"/>
      <c r="B292" s="50" t="s">
        <v>54</v>
      </c>
      <c r="C292" s="41">
        <v>918</v>
      </c>
      <c r="D292" s="23" t="s">
        <v>6</v>
      </c>
      <c r="E292" s="23" t="s">
        <v>90</v>
      </c>
      <c r="F292" s="23" t="s">
        <v>4</v>
      </c>
      <c r="G292" s="41">
        <v>1</v>
      </c>
      <c r="H292" s="23" t="s">
        <v>4</v>
      </c>
      <c r="I292" s="23" t="s">
        <v>101</v>
      </c>
      <c r="J292" s="23"/>
      <c r="K292" s="25">
        <f>SUM(K293:K295)</f>
        <v>5147.3</v>
      </c>
      <c r="L292" s="17"/>
    </row>
    <row r="293" spans="1:13" s="15" customFormat="1" ht="34.9" customHeight="1" x14ac:dyDescent="0.2">
      <c r="A293" s="88"/>
      <c r="B293" s="50" t="s">
        <v>55</v>
      </c>
      <c r="C293" s="41">
        <v>918</v>
      </c>
      <c r="D293" s="23" t="s">
        <v>6</v>
      </c>
      <c r="E293" s="23" t="s">
        <v>90</v>
      </c>
      <c r="F293" s="23" t="s">
        <v>4</v>
      </c>
      <c r="G293" s="41">
        <v>1</v>
      </c>
      <c r="H293" s="23" t="s">
        <v>4</v>
      </c>
      <c r="I293" s="23" t="s">
        <v>101</v>
      </c>
      <c r="J293" s="23" t="s">
        <v>56</v>
      </c>
      <c r="K293" s="25">
        <v>5082.5</v>
      </c>
      <c r="L293" s="17"/>
    </row>
    <row r="294" spans="1:13" s="15" customFormat="1" ht="34.15" customHeight="1" x14ac:dyDescent="0.2">
      <c r="A294" s="88"/>
      <c r="B294" s="50" t="s">
        <v>166</v>
      </c>
      <c r="C294" s="41">
        <v>918</v>
      </c>
      <c r="D294" s="23" t="s">
        <v>6</v>
      </c>
      <c r="E294" s="23" t="s">
        <v>90</v>
      </c>
      <c r="F294" s="23" t="s">
        <v>4</v>
      </c>
      <c r="G294" s="41">
        <v>1</v>
      </c>
      <c r="H294" s="23" t="s">
        <v>4</v>
      </c>
      <c r="I294" s="23" t="s">
        <v>101</v>
      </c>
      <c r="J294" s="23" t="s">
        <v>58</v>
      </c>
      <c r="K294" s="25">
        <v>62.7</v>
      </c>
      <c r="L294" s="17"/>
    </row>
    <row r="295" spans="1:13" s="15" customFormat="1" x14ac:dyDescent="0.2">
      <c r="A295" s="88"/>
      <c r="B295" s="50" t="s">
        <v>60</v>
      </c>
      <c r="C295" s="41">
        <v>918</v>
      </c>
      <c r="D295" s="23" t="s">
        <v>6</v>
      </c>
      <c r="E295" s="23" t="s">
        <v>90</v>
      </c>
      <c r="F295" s="23" t="s">
        <v>4</v>
      </c>
      <c r="G295" s="41">
        <v>1</v>
      </c>
      <c r="H295" s="23" t="s">
        <v>4</v>
      </c>
      <c r="I295" s="23" t="s">
        <v>101</v>
      </c>
      <c r="J295" s="23" t="s">
        <v>61</v>
      </c>
      <c r="K295" s="25">
        <v>2.1</v>
      </c>
      <c r="L295" s="17"/>
    </row>
    <row r="296" spans="1:13" s="15" customFormat="1" x14ac:dyDescent="0.2">
      <c r="A296" s="88"/>
      <c r="B296" s="50" t="s">
        <v>397</v>
      </c>
      <c r="C296" s="22">
        <v>918</v>
      </c>
      <c r="D296" s="23" t="s">
        <v>6</v>
      </c>
      <c r="E296" s="23" t="s">
        <v>90</v>
      </c>
      <c r="F296" s="23" t="s">
        <v>4</v>
      </c>
      <c r="G296" s="41">
        <v>1</v>
      </c>
      <c r="H296" s="23" t="s">
        <v>4</v>
      </c>
      <c r="I296" s="23" t="s">
        <v>396</v>
      </c>
      <c r="J296" s="23"/>
      <c r="K296" s="25">
        <f>SUM(K297)</f>
        <v>22.8</v>
      </c>
      <c r="L296" s="17"/>
    </row>
    <row r="297" spans="1:13" s="15" customFormat="1" ht="31.5" x14ac:dyDescent="0.2">
      <c r="A297" s="88"/>
      <c r="B297" s="50" t="s">
        <v>166</v>
      </c>
      <c r="C297" s="22">
        <v>918</v>
      </c>
      <c r="D297" s="23" t="s">
        <v>6</v>
      </c>
      <c r="E297" s="23" t="s">
        <v>90</v>
      </c>
      <c r="F297" s="23" t="s">
        <v>4</v>
      </c>
      <c r="G297" s="41">
        <v>1</v>
      </c>
      <c r="H297" s="23" t="s">
        <v>4</v>
      </c>
      <c r="I297" s="23" t="s">
        <v>396</v>
      </c>
      <c r="J297" s="23" t="s">
        <v>58</v>
      </c>
      <c r="K297" s="25">
        <v>22.8</v>
      </c>
      <c r="L297" s="17"/>
    </row>
    <row r="298" spans="1:13" s="15" customFormat="1" x14ac:dyDescent="0.2">
      <c r="A298" s="88"/>
      <c r="B298" s="50" t="s">
        <v>18</v>
      </c>
      <c r="C298" s="41">
        <v>918</v>
      </c>
      <c r="D298" s="24" t="s">
        <v>8</v>
      </c>
      <c r="E298" s="23"/>
      <c r="F298" s="23"/>
      <c r="G298" s="41"/>
      <c r="H298" s="23"/>
      <c r="I298" s="23"/>
      <c r="J298" s="23"/>
      <c r="K298" s="25">
        <f>K299+K305</f>
        <v>353757.89999999997</v>
      </c>
      <c r="L298" s="17"/>
    </row>
    <row r="299" spans="1:13" s="15" customFormat="1" x14ac:dyDescent="0.2">
      <c r="A299" s="88"/>
      <c r="B299" s="50" t="s">
        <v>25</v>
      </c>
      <c r="C299" s="41">
        <v>918</v>
      </c>
      <c r="D299" s="24" t="s">
        <v>8</v>
      </c>
      <c r="E299" s="23" t="s">
        <v>2</v>
      </c>
      <c r="F299" s="23"/>
      <c r="G299" s="41"/>
      <c r="H299" s="23"/>
      <c r="I299" s="23"/>
      <c r="J299" s="23"/>
      <c r="K299" s="25">
        <f>K300</f>
        <v>353741.19999999995</v>
      </c>
      <c r="L299" s="17"/>
    </row>
    <row r="300" spans="1:13" s="15" customFormat="1" ht="31.5" x14ac:dyDescent="0.2">
      <c r="A300" s="88"/>
      <c r="B300" s="52" t="s">
        <v>327</v>
      </c>
      <c r="C300" s="41">
        <v>918</v>
      </c>
      <c r="D300" s="24" t="s">
        <v>8</v>
      </c>
      <c r="E300" s="23" t="s">
        <v>2</v>
      </c>
      <c r="F300" s="23" t="s">
        <v>4</v>
      </c>
      <c r="G300" s="23"/>
      <c r="H300" s="23"/>
      <c r="I300" s="23"/>
      <c r="J300" s="24"/>
      <c r="K300" s="25">
        <f>K301</f>
        <v>353741.19999999995</v>
      </c>
      <c r="L300" s="17"/>
    </row>
    <row r="301" spans="1:13" s="15" customFormat="1" ht="31.5" x14ac:dyDescent="0.2">
      <c r="A301" s="88"/>
      <c r="B301" s="52" t="s">
        <v>138</v>
      </c>
      <c r="C301" s="41">
        <v>918</v>
      </c>
      <c r="D301" s="24" t="s">
        <v>8</v>
      </c>
      <c r="E301" s="23" t="s">
        <v>2</v>
      </c>
      <c r="F301" s="23" t="s">
        <v>4</v>
      </c>
      <c r="G301" s="23" t="s">
        <v>118</v>
      </c>
      <c r="H301" s="23"/>
      <c r="I301" s="23"/>
      <c r="J301" s="24"/>
      <c r="K301" s="25">
        <f>K302</f>
        <v>353741.19999999995</v>
      </c>
      <c r="L301" s="17"/>
    </row>
    <row r="302" spans="1:13" s="15" customFormat="1" ht="63" x14ac:dyDescent="0.2">
      <c r="A302" s="88"/>
      <c r="B302" s="52" t="s">
        <v>139</v>
      </c>
      <c r="C302" s="41">
        <v>918</v>
      </c>
      <c r="D302" s="24" t="s">
        <v>8</v>
      </c>
      <c r="E302" s="23" t="s">
        <v>2</v>
      </c>
      <c r="F302" s="23" t="s">
        <v>4</v>
      </c>
      <c r="G302" s="23" t="s">
        <v>118</v>
      </c>
      <c r="H302" s="23" t="s">
        <v>2</v>
      </c>
      <c r="I302" s="23"/>
      <c r="J302" s="24"/>
      <c r="K302" s="25">
        <f>K303</f>
        <v>353741.19999999995</v>
      </c>
      <c r="L302" s="17"/>
    </row>
    <row r="303" spans="1:13" s="15" customFormat="1" x14ac:dyDescent="0.2">
      <c r="A303" s="88"/>
      <c r="B303" s="52" t="s">
        <v>372</v>
      </c>
      <c r="C303" s="41">
        <v>918</v>
      </c>
      <c r="D303" s="24" t="s">
        <v>8</v>
      </c>
      <c r="E303" s="23" t="s">
        <v>2</v>
      </c>
      <c r="F303" s="23" t="s">
        <v>4</v>
      </c>
      <c r="G303" s="23" t="s">
        <v>118</v>
      </c>
      <c r="H303" s="23" t="s">
        <v>2</v>
      </c>
      <c r="I303" s="23" t="s">
        <v>371</v>
      </c>
      <c r="J303" s="24"/>
      <c r="K303" s="25">
        <f>K304</f>
        <v>353741.19999999995</v>
      </c>
      <c r="L303" s="17"/>
    </row>
    <row r="304" spans="1:13" s="15" customFormat="1" ht="31.5" x14ac:dyDescent="0.2">
      <c r="A304" s="88"/>
      <c r="B304" s="52" t="s">
        <v>97</v>
      </c>
      <c r="C304" s="41">
        <v>918</v>
      </c>
      <c r="D304" s="24" t="s">
        <v>8</v>
      </c>
      <c r="E304" s="23" t="s">
        <v>2</v>
      </c>
      <c r="F304" s="23" t="s">
        <v>4</v>
      </c>
      <c r="G304" s="23" t="s">
        <v>118</v>
      </c>
      <c r="H304" s="23" t="s">
        <v>2</v>
      </c>
      <c r="I304" s="23" t="s">
        <v>371</v>
      </c>
      <c r="J304" s="24" t="s">
        <v>65</v>
      </c>
      <c r="K304" s="25">
        <f>21224.6+332516.6</f>
        <v>353741.19999999995</v>
      </c>
      <c r="L304" s="30"/>
      <c r="M304" s="32"/>
    </row>
    <row r="305" spans="1:12" s="15" customFormat="1" ht="22.9" customHeight="1" x14ac:dyDescent="0.2">
      <c r="A305" s="88"/>
      <c r="B305" s="50" t="s">
        <v>398</v>
      </c>
      <c r="C305" s="22">
        <v>918</v>
      </c>
      <c r="D305" s="24" t="s">
        <v>8</v>
      </c>
      <c r="E305" s="24" t="s">
        <v>7</v>
      </c>
      <c r="F305" s="23"/>
      <c r="G305" s="23"/>
      <c r="H305" s="23"/>
      <c r="I305" s="23"/>
      <c r="J305" s="24"/>
      <c r="K305" s="25">
        <f>SUM(K306)</f>
        <v>16.7</v>
      </c>
      <c r="L305" s="17"/>
    </row>
    <row r="306" spans="1:12" s="15" customFormat="1" ht="35.450000000000003" customHeight="1" x14ac:dyDescent="0.2">
      <c r="A306" s="88"/>
      <c r="B306" s="50" t="s">
        <v>257</v>
      </c>
      <c r="C306" s="22">
        <v>918</v>
      </c>
      <c r="D306" s="24" t="s">
        <v>8</v>
      </c>
      <c r="E306" s="24" t="s">
        <v>7</v>
      </c>
      <c r="F306" s="23" t="s">
        <v>4</v>
      </c>
      <c r="G306" s="23"/>
      <c r="H306" s="23"/>
      <c r="I306" s="23"/>
      <c r="J306" s="24"/>
      <c r="K306" s="25">
        <f>SUM(K307)</f>
        <v>16.7</v>
      </c>
      <c r="L306" s="17"/>
    </row>
    <row r="307" spans="1:12" s="15" customFormat="1" ht="30.75" customHeight="1" x14ac:dyDescent="0.2">
      <c r="A307" s="88"/>
      <c r="B307" s="50" t="s">
        <v>138</v>
      </c>
      <c r="C307" s="22">
        <v>918</v>
      </c>
      <c r="D307" s="24" t="s">
        <v>8</v>
      </c>
      <c r="E307" s="24" t="s">
        <v>7</v>
      </c>
      <c r="F307" s="23" t="s">
        <v>4</v>
      </c>
      <c r="G307" s="23" t="s">
        <v>118</v>
      </c>
      <c r="H307" s="23"/>
      <c r="I307" s="23"/>
      <c r="J307" s="24"/>
      <c r="K307" s="25">
        <f>SUM(K308)</f>
        <v>16.7</v>
      </c>
      <c r="L307" s="17"/>
    </row>
    <row r="308" spans="1:12" s="15" customFormat="1" ht="30.75" customHeight="1" x14ac:dyDescent="0.2">
      <c r="A308" s="88"/>
      <c r="B308" s="50" t="s">
        <v>291</v>
      </c>
      <c r="C308" s="22">
        <v>918</v>
      </c>
      <c r="D308" s="24" t="s">
        <v>8</v>
      </c>
      <c r="E308" s="24" t="s">
        <v>7</v>
      </c>
      <c r="F308" s="23" t="s">
        <v>4</v>
      </c>
      <c r="G308" s="23" t="s">
        <v>118</v>
      </c>
      <c r="H308" s="23" t="s">
        <v>4</v>
      </c>
      <c r="I308" s="23"/>
      <c r="J308" s="24"/>
      <c r="K308" s="25">
        <f>SUM(K309)</f>
        <v>16.7</v>
      </c>
      <c r="L308" s="17"/>
    </row>
    <row r="309" spans="1:12" s="15" customFormat="1" ht="21.6" customHeight="1" x14ac:dyDescent="0.2">
      <c r="A309" s="88"/>
      <c r="B309" s="50" t="s">
        <v>400</v>
      </c>
      <c r="C309" s="22">
        <v>918</v>
      </c>
      <c r="D309" s="24" t="s">
        <v>8</v>
      </c>
      <c r="E309" s="24" t="s">
        <v>7</v>
      </c>
      <c r="F309" s="23" t="s">
        <v>4</v>
      </c>
      <c r="G309" s="23" t="s">
        <v>118</v>
      </c>
      <c r="H309" s="23" t="s">
        <v>4</v>
      </c>
      <c r="I309" s="23" t="s">
        <v>399</v>
      </c>
      <c r="J309" s="24"/>
      <c r="K309" s="25">
        <f>SUM(K310)</f>
        <v>16.7</v>
      </c>
      <c r="L309" s="17"/>
    </row>
    <row r="310" spans="1:12" s="15" customFormat="1" ht="31.9" customHeight="1" x14ac:dyDescent="0.2">
      <c r="A310" s="88"/>
      <c r="B310" s="50" t="s">
        <v>166</v>
      </c>
      <c r="C310" s="22">
        <v>918</v>
      </c>
      <c r="D310" s="24" t="s">
        <v>8</v>
      </c>
      <c r="E310" s="24" t="s">
        <v>7</v>
      </c>
      <c r="F310" s="23" t="s">
        <v>4</v>
      </c>
      <c r="G310" s="23" t="s">
        <v>118</v>
      </c>
      <c r="H310" s="23" t="s">
        <v>4</v>
      </c>
      <c r="I310" s="23" t="s">
        <v>399</v>
      </c>
      <c r="J310" s="24" t="s">
        <v>58</v>
      </c>
      <c r="K310" s="25">
        <v>16.7</v>
      </c>
      <c r="L310" s="17"/>
    </row>
    <row r="311" spans="1:12" s="15" customFormat="1" ht="31.5" x14ac:dyDescent="0.2">
      <c r="A311" s="89">
        <v>6</v>
      </c>
      <c r="B311" s="50" t="s">
        <v>53</v>
      </c>
      <c r="C311" s="22">
        <v>920</v>
      </c>
      <c r="D311" s="24"/>
      <c r="E311" s="24"/>
      <c r="F311" s="24"/>
      <c r="G311" s="22"/>
      <c r="H311" s="24"/>
      <c r="I311" s="24"/>
      <c r="J311" s="24"/>
      <c r="K311" s="25">
        <f>SUM(K312+K374+K381)</f>
        <v>81911.100000000006</v>
      </c>
      <c r="L311" s="17"/>
    </row>
    <row r="312" spans="1:12" s="15" customFormat="1" x14ac:dyDescent="0.2">
      <c r="A312" s="89"/>
      <c r="B312" s="50" t="s">
        <v>14</v>
      </c>
      <c r="C312" s="22">
        <v>920</v>
      </c>
      <c r="D312" s="24" t="s">
        <v>5</v>
      </c>
      <c r="E312" s="24"/>
      <c r="F312" s="24"/>
      <c r="G312" s="22"/>
      <c r="H312" s="24"/>
      <c r="I312" s="24"/>
      <c r="J312" s="24"/>
      <c r="K312" s="25">
        <f>SUM(K313)</f>
        <v>81890.100000000006</v>
      </c>
      <c r="L312" s="17"/>
    </row>
    <row r="313" spans="1:12" s="15" customFormat="1" ht="34.5" customHeight="1" x14ac:dyDescent="0.2">
      <c r="A313" s="89"/>
      <c r="B313" s="50" t="s">
        <v>375</v>
      </c>
      <c r="C313" s="22">
        <v>920</v>
      </c>
      <c r="D313" s="24" t="s">
        <v>5</v>
      </c>
      <c r="E313" s="23" t="s">
        <v>21</v>
      </c>
      <c r="F313" s="24"/>
      <c r="G313" s="22"/>
      <c r="H313" s="24"/>
      <c r="I313" s="24"/>
      <c r="J313" s="24"/>
      <c r="K313" s="25">
        <f>SUM(K314)</f>
        <v>81890.100000000006</v>
      </c>
      <c r="L313" s="17"/>
    </row>
    <row r="314" spans="1:12" s="15" customFormat="1" ht="31.5" x14ac:dyDescent="0.2">
      <c r="A314" s="89"/>
      <c r="B314" s="52" t="s">
        <v>199</v>
      </c>
      <c r="C314" s="22">
        <v>920</v>
      </c>
      <c r="D314" s="24" t="s">
        <v>5</v>
      </c>
      <c r="E314" s="23" t="s">
        <v>21</v>
      </c>
      <c r="F314" s="24" t="s">
        <v>41</v>
      </c>
      <c r="G314" s="22"/>
      <c r="H314" s="24"/>
      <c r="I314" s="24"/>
      <c r="J314" s="24"/>
      <c r="K314" s="25">
        <f>SUM(K315+K347+K357)</f>
        <v>81890.100000000006</v>
      </c>
      <c r="L314" s="17"/>
    </row>
    <row r="315" spans="1:12" s="15" customFormat="1" ht="31.5" x14ac:dyDescent="0.2">
      <c r="A315" s="89"/>
      <c r="B315" s="52" t="s">
        <v>258</v>
      </c>
      <c r="C315" s="22">
        <v>920</v>
      </c>
      <c r="D315" s="24" t="s">
        <v>5</v>
      </c>
      <c r="E315" s="23" t="s">
        <v>21</v>
      </c>
      <c r="F315" s="24" t="s">
        <v>41</v>
      </c>
      <c r="G315" s="22">
        <v>1</v>
      </c>
      <c r="H315" s="24"/>
      <c r="I315" s="24"/>
      <c r="J315" s="24"/>
      <c r="K315" s="25">
        <f>SUM(K316+K336)</f>
        <v>51900.200000000004</v>
      </c>
      <c r="L315" s="17"/>
    </row>
    <row r="316" spans="1:12" s="15" customFormat="1" ht="31.5" x14ac:dyDescent="0.2">
      <c r="A316" s="89"/>
      <c r="B316" s="52" t="s">
        <v>169</v>
      </c>
      <c r="C316" s="22">
        <v>920</v>
      </c>
      <c r="D316" s="24" t="s">
        <v>5</v>
      </c>
      <c r="E316" s="23" t="s">
        <v>21</v>
      </c>
      <c r="F316" s="24" t="s">
        <v>41</v>
      </c>
      <c r="G316" s="22">
        <v>1</v>
      </c>
      <c r="H316" s="24" t="s">
        <v>2</v>
      </c>
      <c r="I316" s="24"/>
      <c r="J316" s="24"/>
      <c r="K316" s="25">
        <f>SUM(K317+K331+K321+K325+K329+K334)</f>
        <v>47659.200000000004</v>
      </c>
      <c r="L316" s="17"/>
    </row>
    <row r="317" spans="1:12" s="15" customFormat="1" ht="47.25" x14ac:dyDescent="0.2">
      <c r="A317" s="89"/>
      <c r="B317" s="52" t="s">
        <v>85</v>
      </c>
      <c r="C317" s="22">
        <v>920</v>
      </c>
      <c r="D317" s="24" t="s">
        <v>5</v>
      </c>
      <c r="E317" s="23" t="s">
        <v>21</v>
      </c>
      <c r="F317" s="24" t="s">
        <v>41</v>
      </c>
      <c r="G317" s="22">
        <v>1</v>
      </c>
      <c r="H317" s="24" t="s">
        <v>2</v>
      </c>
      <c r="I317" s="24" t="s">
        <v>113</v>
      </c>
      <c r="J317" s="24"/>
      <c r="K317" s="25">
        <f t="shared" ref="K317" si="26">SUM(K318:K320)</f>
        <v>9534.6</v>
      </c>
      <c r="L317" s="17"/>
    </row>
    <row r="318" spans="1:12" s="15" customFormat="1" ht="31.5" x14ac:dyDescent="0.2">
      <c r="A318" s="89"/>
      <c r="B318" s="50" t="s">
        <v>55</v>
      </c>
      <c r="C318" s="22">
        <v>920</v>
      </c>
      <c r="D318" s="24" t="s">
        <v>5</v>
      </c>
      <c r="E318" s="23" t="s">
        <v>21</v>
      </c>
      <c r="F318" s="24" t="s">
        <v>41</v>
      </c>
      <c r="G318" s="22">
        <v>1</v>
      </c>
      <c r="H318" s="24" t="s">
        <v>2</v>
      </c>
      <c r="I318" s="24" t="s">
        <v>113</v>
      </c>
      <c r="J318" s="24" t="s">
        <v>56</v>
      </c>
      <c r="K318" s="25">
        <v>7291.3</v>
      </c>
      <c r="L318" s="17"/>
    </row>
    <row r="319" spans="1:12" s="15" customFormat="1" ht="31.5" x14ac:dyDescent="0.2">
      <c r="A319" s="89"/>
      <c r="B319" s="50" t="s">
        <v>166</v>
      </c>
      <c r="C319" s="22">
        <v>920</v>
      </c>
      <c r="D319" s="24" t="s">
        <v>5</v>
      </c>
      <c r="E319" s="23" t="s">
        <v>21</v>
      </c>
      <c r="F319" s="24" t="s">
        <v>41</v>
      </c>
      <c r="G319" s="22">
        <v>1</v>
      </c>
      <c r="H319" s="24" t="s">
        <v>2</v>
      </c>
      <c r="I319" s="24" t="s">
        <v>113</v>
      </c>
      <c r="J319" s="24" t="s">
        <v>58</v>
      </c>
      <c r="K319" s="25">
        <v>2183.6999999999998</v>
      </c>
      <c r="L319" s="17"/>
    </row>
    <row r="320" spans="1:12" s="15" customFormat="1" x14ac:dyDescent="0.2">
      <c r="A320" s="89"/>
      <c r="B320" s="50" t="s">
        <v>60</v>
      </c>
      <c r="C320" s="22">
        <v>920</v>
      </c>
      <c r="D320" s="24" t="s">
        <v>5</v>
      </c>
      <c r="E320" s="23" t="s">
        <v>21</v>
      </c>
      <c r="F320" s="24" t="s">
        <v>41</v>
      </c>
      <c r="G320" s="22">
        <v>1</v>
      </c>
      <c r="H320" s="24" t="s">
        <v>2</v>
      </c>
      <c r="I320" s="24" t="s">
        <v>113</v>
      </c>
      <c r="J320" s="24" t="s">
        <v>61</v>
      </c>
      <c r="K320" s="25">
        <v>59.6</v>
      </c>
      <c r="L320" s="17"/>
    </row>
    <row r="321" spans="1:12" s="15" customFormat="1" ht="63.6" customHeight="1" x14ac:dyDescent="0.2">
      <c r="A321" s="89"/>
      <c r="B321" s="50" t="s">
        <v>229</v>
      </c>
      <c r="C321" s="22">
        <v>920</v>
      </c>
      <c r="D321" s="24" t="s">
        <v>5</v>
      </c>
      <c r="E321" s="23" t="s">
        <v>21</v>
      </c>
      <c r="F321" s="24" t="s">
        <v>41</v>
      </c>
      <c r="G321" s="22">
        <v>1</v>
      </c>
      <c r="H321" s="24" t="s">
        <v>2</v>
      </c>
      <c r="I321" s="24" t="s">
        <v>228</v>
      </c>
      <c r="J321" s="24"/>
      <c r="K321" s="25">
        <f>SUM(K322:K324)</f>
        <v>20943.400000000001</v>
      </c>
      <c r="L321" s="17"/>
    </row>
    <row r="322" spans="1:12" s="15" customFormat="1" ht="31.5" x14ac:dyDescent="0.2">
      <c r="A322" s="89"/>
      <c r="B322" s="50" t="s">
        <v>55</v>
      </c>
      <c r="C322" s="22">
        <v>920</v>
      </c>
      <c r="D322" s="24" t="s">
        <v>5</v>
      </c>
      <c r="E322" s="23" t="s">
        <v>21</v>
      </c>
      <c r="F322" s="24" t="s">
        <v>41</v>
      </c>
      <c r="G322" s="22">
        <v>1</v>
      </c>
      <c r="H322" s="24" t="s">
        <v>2</v>
      </c>
      <c r="I322" s="24" t="s">
        <v>228</v>
      </c>
      <c r="J322" s="24" t="s">
        <v>56</v>
      </c>
      <c r="K322" s="25">
        <v>16609.2</v>
      </c>
      <c r="L322" s="17"/>
    </row>
    <row r="323" spans="1:12" s="15" customFormat="1" ht="31.5" x14ac:dyDescent="0.2">
      <c r="A323" s="89"/>
      <c r="B323" s="50" t="s">
        <v>166</v>
      </c>
      <c r="C323" s="22">
        <v>920</v>
      </c>
      <c r="D323" s="24" t="s">
        <v>5</v>
      </c>
      <c r="E323" s="23" t="s">
        <v>21</v>
      </c>
      <c r="F323" s="24" t="s">
        <v>41</v>
      </c>
      <c r="G323" s="22">
        <v>1</v>
      </c>
      <c r="H323" s="24" t="s">
        <v>2</v>
      </c>
      <c r="I323" s="24" t="s">
        <v>228</v>
      </c>
      <c r="J323" s="24" t="s">
        <v>58</v>
      </c>
      <c r="K323" s="25">
        <v>4198.3</v>
      </c>
      <c r="L323" s="17"/>
    </row>
    <row r="324" spans="1:12" s="15" customFormat="1" x14ac:dyDescent="0.2">
      <c r="A324" s="89"/>
      <c r="B324" s="50" t="s">
        <v>60</v>
      </c>
      <c r="C324" s="22">
        <v>920</v>
      </c>
      <c r="D324" s="24" t="s">
        <v>5</v>
      </c>
      <c r="E324" s="23" t="s">
        <v>21</v>
      </c>
      <c r="F324" s="24" t="s">
        <v>41</v>
      </c>
      <c r="G324" s="22">
        <v>1</v>
      </c>
      <c r="H324" s="24" t="s">
        <v>2</v>
      </c>
      <c r="I324" s="24" t="s">
        <v>228</v>
      </c>
      <c r="J324" s="24" t="s">
        <v>61</v>
      </c>
      <c r="K324" s="25">
        <v>135.9</v>
      </c>
      <c r="L324" s="17"/>
    </row>
    <row r="325" spans="1:12" s="15" customFormat="1" ht="51.6" customHeight="1" x14ac:dyDescent="0.2">
      <c r="A325" s="89"/>
      <c r="B325" s="50" t="s">
        <v>230</v>
      </c>
      <c r="C325" s="22">
        <v>920</v>
      </c>
      <c r="D325" s="24" t="s">
        <v>5</v>
      </c>
      <c r="E325" s="23" t="s">
        <v>21</v>
      </c>
      <c r="F325" s="24" t="s">
        <v>41</v>
      </c>
      <c r="G325" s="22">
        <v>1</v>
      </c>
      <c r="H325" s="24" t="s">
        <v>2</v>
      </c>
      <c r="I325" s="24" t="s">
        <v>231</v>
      </c>
      <c r="J325" s="24"/>
      <c r="K325" s="25">
        <f>K326+K327+K328</f>
        <v>6952.4000000000005</v>
      </c>
      <c r="L325" s="17"/>
    </row>
    <row r="326" spans="1:12" s="15" customFormat="1" ht="31.5" x14ac:dyDescent="0.2">
      <c r="A326" s="89"/>
      <c r="B326" s="50" t="s">
        <v>55</v>
      </c>
      <c r="C326" s="22">
        <v>920</v>
      </c>
      <c r="D326" s="24" t="s">
        <v>5</v>
      </c>
      <c r="E326" s="23" t="s">
        <v>21</v>
      </c>
      <c r="F326" s="24" t="s">
        <v>41</v>
      </c>
      <c r="G326" s="22">
        <v>1</v>
      </c>
      <c r="H326" s="24" t="s">
        <v>2</v>
      </c>
      <c r="I326" s="24" t="s">
        <v>231</v>
      </c>
      <c r="J326" s="24" t="s">
        <v>56</v>
      </c>
      <c r="K326" s="25">
        <v>5750.8</v>
      </c>
      <c r="L326" s="17"/>
    </row>
    <row r="327" spans="1:12" s="15" customFormat="1" ht="31.5" x14ac:dyDescent="0.2">
      <c r="A327" s="89"/>
      <c r="B327" s="50" t="s">
        <v>166</v>
      </c>
      <c r="C327" s="22">
        <v>920</v>
      </c>
      <c r="D327" s="24" t="s">
        <v>5</v>
      </c>
      <c r="E327" s="23" t="s">
        <v>21</v>
      </c>
      <c r="F327" s="24" t="s">
        <v>41</v>
      </c>
      <c r="G327" s="22">
        <v>1</v>
      </c>
      <c r="H327" s="24" t="s">
        <v>2</v>
      </c>
      <c r="I327" s="24" t="s">
        <v>231</v>
      </c>
      <c r="J327" s="24" t="s">
        <v>58</v>
      </c>
      <c r="K327" s="25">
        <v>1067.4000000000001</v>
      </c>
      <c r="L327" s="17"/>
    </row>
    <row r="328" spans="1:12" s="15" customFormat="1" x14ac:dyDescent="0.2">
      <c r="A328" s="89"/>
      <c r="B328" s="50" t="s">
        <v>60</v>
      </c>
      <c r="C328" s="22">
        <v>920</v>
      </c>
      <c r="D328" s="24" t="s">
        <v>5</v>
      </c>
      <c r="E328" s="23" t="s">
        <v>21</v>
      </c>
      <c r="F328" s="24" t="s">
        <v>41</v>
      </c>
      <c r="G328" s="22">
        <v>1</v>
      </c>
      <c r="H328" s="24" t="s">
        <v>2</v>
      </c>
      <c r="I328" s="24" t="s">
        <v>231</v>
      </c>
      <c r="J328" s="24" t="s">
        <v>61</v>
      </c>
      <c r="K328" s="25">
        <v>134.19999999999999</v>
      </c>
      <c r="L328" s="17"/>
    </row>
    <row r="329" spans="1:12" s="15" customFormat="1" ht="47.45" customHeight="1" x14ac:dyDescent="0.2">
      <c r="A329" s="89"/>
      <c r="B329" s="50" t="s">
        <v>427</v>
      </c>
      <c r="C329" s="22">
        <v>920</v>
      </c>
      <c r="D329" s="24" t="s">
        <v>5</v>
      </c>
      <c r="E329" s="23" t="s">
        <v>21</v>
      </c>
      <c r="F329" s="24" t="s">
        <v>41</v>
      </c>
      <c r="G329" s="22">
        <v>1</v>
      </c>
      <c r="H329" s="24" t="s">
        <v>2</v>
      </c>
      <c r="I329" s="24" t="s">
        <v>235</v>
      </c>
      <c r="J329" s="24"/>
      <c r="K329" s="25">
        <f>SUM(K330)</f>
        <v>1283.0999999999999</v>
      </c>
      <c r="L329" s="17"/>
    </row>
    <row r="330" spans="1:12" s="15" customFormat="1" ht="31.5" x14ac:dyDescent="0.2">
      <c r="A330" s="89"/>
      <c r="B330" s="50" t="s">
        <v>166</v>
      </c>
      <c r="C330" s="22">
        <v>920</v>
      </c>
      <c r="D330" s="24" t="s">
        <v>5</v>
      </c>
      <c r="E330" s="23" t="s">
        <v>21</v>
      </c>
      <c r="F330" s="24" t="s">
        <v>41</v>
      </c>
      <c r="G330" s="22">
        <v>1</v>
      </c>
      <c r="H330" s="24" t="s">
        <v>2</v>
      </c>
      <c r="I330" s="24" t="s">
        <v>235</v>
      </c>
      <c r="J330" s="24" t="s">
        <v>58</v>
      </c>
      <c r="K330" s="25">
        <f>762.7+520.4</f>
        <v>1283.0999999999999</v>
      </c>
      <c r="L330" s="17"/>
    </row>
    <row r="331" spans="1:12" s="15" customFormat="1" ht="63" x14ac:dyDescent="0.2">
      <c r="A331" s="89"/>
      <c r="B331" s="61" t="s">
        <v>357</v>
      </c>
      <c r="C331" s="22">
        <v>920</v>
      </c>
      <c r="D331" s="24" t="s">
        <v>5</v>
      </c>
      <c r="E331" s="23" t="s">
        <v>21</v>
      </c>
      <c r="F331" s="23" t="s">
        <v>41</v>
      </c>
      <c r="G331" s="23" t="s">
        <v>118</v>
      </c>
      <c r="H331" s="23" t="s">
        <v>2</v>
      </c>
      <c r="I331" s="23" t="s">
        <v>189</v>
      </c>
      <c r="J331" s="24"/>
      <c r="K331" s="25">
        <f>SUM(K332:K333)</f>
        <v>8945.7000000000007</v>
      </c>
      <c r="L331" s="17"/>
    </row>
    <row r="332" spans="1:12" s="15" customFormat="1" ht="31.5" x14ac:dyDescent="0.2">
      <c r="A332" s="89"/>
      <c r="B332" s="50" t="s">
        <v>166</v>
      </c>
      <c r="C332" s="22">
        <v>920</v>
      </c>
      <c r="D332" s="24" t="s">
        <v>5</v>
      </c>
      <c r="E332" s="23" t="s">
        <v>21</v>
      </c>
      <c r="F332" s="23" t="s">
        <v>41</v>
      </c>
      <c r="G332" s="23" t="s">
        <v>118</v>
      </c>
      <c r="H332" s="23" t="s">
        <v>2</v>
      </c>
      <c r="I332" s="23" t="s">
        <v>189</v>
      </c>
      <c r="J332" s="24" t="s">
        <v>58</v>
      </c>
      <c r="K332" s="25">
        <v>4918.8999999999996</v>
      </c>
      <c r="L332" s="17"/>
    </row>
    <row r="333" spans="1:12" s="15" customFormat="1" ht="18.75" customHeight="1" x14ac:dyDescent="0.2">
      <c r="A333" s="89"/>
      <c r="B333" s="50" t="s">
        <v>22</v>
      </c>
      <c r="C333" s="22">
        <v>920</v>
      </c>
      <c r="D333" s="24" t="s">
        <v>5</v>
      </c>
      <c r="E333" s="23" t="s">
        <v>21</v>
      </c>
      <c r="F333" s="23" t="s">
        <v>41</v>
      </c>
      <c r="G333" s="23" t="s">
        <v>118</v>
      </c>
      <c r="H333" s="23" t="s">
        <v>2</v>
      </c>
      <c r="I333" s="23" t="s">
        <v>189</v>
      </c>
      <c r="J333" s="24" t="s">
        <v>70</v>
      </c>
      <c r="K333" s="25">
        <v>4026.8</v>
      </c>
      <c r="L333" s="17"/>
    </row>
    <row r="334" spans="1:12" s="15" customFormat="1" x14ac:dyDescent="0.2">
      <c r="A334" s="89"/>
      <c r="B334" s="50" t="s">
        <v>370</v>
      </c>
      <c r="C334" s="22">
        <v>920</v>
      </c>
      <c r="D334" s="24" t="s">
        <v>5</v>
      </c>
      <c r="E334" s="23" t="s">
        <v>21</v>
      </c>
      <c r="F334" s="23" t="s">
        <v>41</v>
      </c>
      <c r="G334" s="23" t="s">
        <v>118</v>
      </c>
      <c r="H334" s="23" t="s">
        <v>2</v>
      </c>
      <c r="I334" s="23" t="s">
        <v>369</v>
      </c>
      <c r="J334" s="24"/>
      <c r="K334" s="25">
        <f>SUM(K335)</f>
        <v>0</v>
      </c>
      <c r="L334" s="17"/>
    </row>
    <row r="335" spans="1:12" s="15" customFormat="1" ht="31.5" x14ac:dyDescent="0.2">
      <c r="A335" s="89"/>
      <c r="B335" s="50" t="s">
        <v>55</v>
      </c>
      <c r="C335" s="22">
        <v>920</v>
      </c>
      <c r="D335" s="24" t="s">
        <v>5</v>
      </c>
      <c r="E335" s="23" t="s">
        <v>21</v>
      </c>
      <c r="F335" s="23" t="s">
        <v>41</v>
      </c>
      <c r="G335" s="23" t="s">
        <v>118</v>
      </c>
      <c r="H335" s="23" t="s">
        <v>2</v>
      </c>
      <c r="I335" s="23" t="s">
        <v>369</v>
      </c>
      <c r="J335" s="24" t="s">
        <v>56</v>
      </c>
      <c r="K335" s="25"/>
      <c r="L335" s="17"/>
    </row>
    <row r="336" spans="1:12" s="15" customFormat="1" ht="31.5" x14ac:dyDescent="0.2">
      <c r="A336" s="89"/>
      <c r="B336" s="50" t="s">
        <v>140</v>
      </c>
      <c r="C336" s="22">
        <v>920</v>
      </c>
      <c r="D336" s="24" t="s">
        <v>5</v>
      </c>
      <c r="E336" s="23" t="s">
        <v>21</v>
      </c>
      <c r="F336" s="24" t="s">
        <v>41</v>
      </c>
      <c r="G336" s="22">
        <v>1</v>
      </c>
      <c r="H336" s="24" t="s">
        <v>4</v>
      </c>
      <c r="I336" s="24"/>
      <c r="J336" s="24"/>
      <c r="K336" s="25">
        <f>SUM(K337+K341+K343+K345)</f>
        <v>4241.0000000000009</v>
      </c>
      <c r="L336" s="17"/>
    </row>
    <row r="337" spans="1:12" s="15" customFormat="1" x14ac:dyDescent="0.2">
      <c r="A337" s="89"/>
      <c r="B337" s="50" t="s">
        <v>54</v>
      </c>
      <c r="C337" s="22">
        <v>920</v>
      </c>
      <c r="D337" s="24" t="s">
        <v>5</v>
      </c>
      <c r="E337" s="23" t="s">
        <v>21</v>
      </c>
      <c r="F337" s="24" t="s">
        <v>41</v>
      </c>
      <c r="G337" s="22">
        <v>1</v>
      </c>
      <c r="H337" s="24" t="s">
        <v>4</v>
      </c>
      <c r="I337" s="24" t="s">
        <v>101</v>
      </c>
      <c r="J337" s="24"/>
      <c r="K337" s="25">
        <f>SUM(K338:K340)</f>
        <v>4110.1000000000004</v>
      </c>
      <c r="L337" s="17"/>
    </row>
    <row r="338" spans="1:12" s="15" customFormat="1" ht="33" customHeight="1" x14ac:dyDescent="0.2">
      <c r="A338" s="89"/>
      <c r="B338" s="50" t="s">
        <v>55</v>
      </c>
      <c r="C338" s="22">
        <v>920</v>
      </c>
      <c r="D338" s="24" t="s">
        <v>5</v>
      </c>
      <c r="E338" s="23" t="s">
        <v>21</v>
      </c>
      <c r="F338" s="24" t="s">
        <v>41</v>
      </c>
      <c r="G338" s="22">
        <v>1</v>
      </c>
      <c r="H338" s="24" t="s">
        <v>4</v>
      </c>
      <c r="I338" s="24" t="s">
        <v>101</v>
      </c>
      <c r="J338" s="24" t="s">
        <v>56</v>
      </c>
      <c r="K338" s="25">
        <v>3947.3</v>
      </c>
      <c r="L338" s="17"/>
    </row>
    <row r="339" spans="1:12" s="15" customFormat="1" ht="31.5" x14ac:dyDescent="0.2">
      <c r="A339" s="89"/>
      <c r="B339" s="50" t="s">
        <v>166</v>
      </c>
      <c r="C339" s="22">
        <v>920</v>
      </c>
      <c r="D339" s="24" t="s">
        <v>5</v>
      </c>
      <c r="E339" s="23" t="s">
        <v>21</v>
      </c>
      <c r="F339" s="24" t="s">
        <v>41</v>
      </c>
      <c r="G339" s="22">
        <v>1</v>
      </c>
      <c r="H339" s="24" t="s">
        <v>4</v>
      </c>
      <c r="I339" s="24" t="s">
        <v>101</v>
      </c>
      <c r="J339" s="24" t="s">
        <v>58</v>
      </c>
      <c r="K339" s="25">
        <v>162.80000000000001</v>
      </c>
      <c r="L339" s="17"/>
    </row>
    <row r="340" spans="1:12" s="15" customFormat="1" x14ac:dyDescent="0.2">
      <c r="A340" s="89"/>
      <c r="B340" s="50" t="s">
        <v>60</v>
      </c>
      <c r="C340" s="22">
        <v>920</v>
      </c>
      <c r="D340" s="24" t="s">
        <v>5</v>
      </c>
      <c r="E340" s="23" t="s">
        <v>21</v>
      </c>
      <c r="F340" s="24" t="s">
        <v>41</v>
      </c>
      <c r="G340" s="22">
        <v>1</v>
      </c>
      <c r="H340" s="24" t="s">
        <v>4</v>
      </c>
      <c r="I340" s="24" t="s">
        <v>101</v>
      </c>
      <c r="J340" s="24" t="s">
        <v>61</v>
      </c>
      <c r="K340" s="25"/>
      <c r="L340" s="17"/>
    </row>
    <row r="341" spans="1:12" s="15" customFormat="1" x14ac:dyDescent="0.2">
      <c r="A341" s="89"/>
      <c r="B341" s="50" t="s">
        <v>397</v>
      </c>
      <c r="C341" s="22">
        <v>920</v>
      </c>
      <c r="D341" s="23" t="s">
        <v>5</v>
      </c>
      <c r="E341" s="23" t="s">
        <v>21</v>
      </c>
      <c r="F341" s="23" t="s">
        <v>41</v>
      </c>
      <c r="G341" s="41">
        <v>1</v>
      </c>
      <c r="H341" s="23" t="s">
        <v>4</v>
      </c>
      <c r="I341" s="23" t="s">
        <v>396</v>
      </c>
      <c r="J341" s="23"/>
      <c r="K341" s="25">
        <f>K342</f>
        <v>16.3</v>
      </c>
      <c r="L341" s="17"/>
    </row>
    <row r="342" spans="1:12" s="15" customFormat="1" ht="32.450000000000003" customHeight="1" x14ac:dyDescent="0.2">
      <c r="A342" s="89"/>
      <c r="B342" s="50" t="s">
        <v>166</v>
      </c>
      <c r="C342" s="22">
        <v>920</v>
      </c>
      <c r="D342" s="23" t="s">
        <v>5</v>
      </c>
      <c r="E342" s="23" t="s">
        <v>21</v>
      </c>
      <c r="F342" s="23" t="s">
        <v>41</v>
      </c>
      <c r="G342" s="41">
        <v>1</v>
      </c>
      <c r="H342" s="23" t="s">
        <v>4</v>
      </c>
      <c r="I342" s="23" t="s">
        <v>396</v>
      </c>
      <c r="J342" s="23" t="s">
        <v>58</v>
      </c>
      <c r="K342" s="25">
        <v>16.3</v>
      </c>
      <c r="L342" s="17"/>
    </row>
    <row r="343" spans="1:12" s="15" customFormat="1" ht="31.5" x14ac:dyDescent="0.2">
      <c r="A343" s="89"/>
      <c r="B343" s="53" t="s">
        <v>404</v>
      </c>
      <c r="C343" s="22">
        <v>920</v>
      </c>
      <c r="D343" s="23" t="s">
        <v>5</v>
      </c>
      <c r="E343" s="23" t="s">
        <v>21</v>
      </c>
      <c r="F343" s="23" t="s">
        <v>41</v>
      </c>
      <c r="G343" s="23" t="s">
        <v>118</v>
      </c>
      <c r="H343" s="23" t="s">
        <v>4</v>
      </c>
      <c r="I343" s="23" t="s">
        <v>403</v>
      </c>
      <c r="J343" s="23"/>
      <c r="K343" s="25">
        <f>K344</f>
        <v>114.6</v>
      </c>
      <c r="L343" s="17"/>
    </row>
    <row r="344" spans="1:12" s="15" customFormat="1" ht="31.5" x14ac:dyDescent="0.2">
      <c r="A344" s="89"/>
      <c r="B344" s="50" t="s">
        <v>166</v>
      </c>
      <c r="C344" s="22">
        <v>920</v>
      </c>
      <c r="D344" s="23" t="s">
        <v>5</v>
      </c>
      <c r="E344" s="23" t="s">
        <v>21</v>
      </c>
      <c r="F344" s="23" t="s">
        <v>41</v>
      </c>
      <c r="G344" s="23" t="s">
        <v>118</v>
      </c>
      <c r="H344" s="23" t="s">
        <v>4</v>
      </c>
      <c r="I344" s="23" t="s">
        <v>403</v>
      </c>
      <c r="J344" s="23" t="s">
        <v>58</v>
      </c>
      <c r="K344" s="25">
        <v>114.6</v>
      </c>
      <c r="L344" s="17"/>
    </row>
    <row r="345" spans="1:12" s="15" customFormat="1" ht="34.15" customHeight="1" x14ac:dyDescent="0.2">
      <c r="A345" s="89"/>
      <c r="B345" s="50" t="s">
        <v>401</v>
      </c>
      <c r="C345" s="22">
        <v>920</v>
      </c>
      <c r="D345" s="23" t="s">
        <v>5</v>
      </c>
      <c r="E345" s="23" t="s">
        <v>21</v>
      </c>
      <c r="F345" s="23" t="s">
        <v>41</v>
      </c>
      <c r="G345" s="23" t="s">
        <v>118</v>
      </c>
      <c r="H345" s="23" t="s">
        <v>4</v>
      </c>
      <c r="I345" s="23" t="s">
        <v>402</v>
      </c>
      <c r="J345" s="23"/>
      <c r="K345" s="25">
        <f>K346</f>
        <v>0</v>
      </c>
      <c r="L345" s="17"/>
    </row>
    <row r="346" spans="1:12" s="15" customFormat="1" ht="33.6" customHeight="1" x14ac:dyDescent="0.2">
      <c r="A346" s="89"/>
      <c r="B346" s="50" t="s">
        <v>166</v>
      </c>
      <c r="C346" s="22">
        <v>920</v>
      </c>
      <c r="D346" s="23" t="s">
        <v>5</v>
      </c>
      <c r="E346" s="23" t="s">
        <v>21</v>
      </c>
      <c r="F346" s="23" t="s">
        <v>41</v>
      </c>
      <c r="G346" s="23" t="s">
        <v>118</v>
      </c>
      <c r="H346" s="23" t="s">
        <v>4</v>
      </c>
      <c r="I346" s="23" t="s">
        <v>402</v>
      </c>
      <c r="J346" s="23" t="s">
        <v>58</v>
      </c>
      <c r="K346" s="25"/>
      <c r="L346" s="17"/>
    </row>
    <row r="347" spans="1:12" s="15" customFormat="1" ht="19.149999999999999" customHeight="1" x14ac:dyDescent="0.2">
      <c r="A347" s="89"/>
      <c r="B347" s="52" t="s">
        <v>259</v>
      </c>
      <c r="C347" s="22">
        <v>920</v>
      </c>
      <c r="D347" s="24" t="s">
        <v>5</v>
      </c>
      <c r="E347" s="23" t="s">
        <v>21</v>
      </c>
      <c r="F347" s="24" t="s">
        <v>41</v>
      </c>
      <c r="G347" s="22">
        <v>2</v>
      </c>
      <c r="H347" s="24"/>
      <c r="I347" s="24"/>
      <c r="J347" s="24"/>
      <c r="K347" s="25">
        <f>SUM(K348)</f>
        <v>7866.6999999999989</v>
      </c>
      <c r="L347" s="17"/>
    </row>
    <row r="348" spans="1:12" s="15" customFormat="1" ht="49.9" customHeight="1" x14ac:dyDescent="0.2">
      <c r="A348" s="89"/>
      <c r="B348" s="52" t="s">
        <v>141</v>
      </c>
      <c r="C348" s="22">
        <v>920</v>
      </c>
      <c r="D348" s="24" t="s">
        <v>5</v>
      </c>
      <c r="E348" s="23" t="s">
        <v>21</v>
      </c>
      <c r="F348" s="24" t="s">
        <v>41</v>
      </c>
      <c r="G348" s="22">
        <v>2</v>
      </c>
      <c r="H348" s="24" t="s">
        <v>2</v>
      </c>
      <c r="I348" s="24"/>
      <c r="J348" s="24"/>
      <c r="K348" s="25">
        <f t="shared" ref="K348" si="27">SUM(K349+K353)</f>
        <v>7866.6999999999989</v>
      </c>
      <c r="L348" s="17"/>
    </row>
    <row r="349" spans="1:12" s="15" customFormat="1" ht="50.45" customHeight="1" x14ac:dyDescent="0.2">
      <c r="A349" s="89"/>
      <c r="B349" s="50" t="s">
        <v>85</v>
      </c>
      <c r="C349" s="22">
        <v>920</v>
      </c>
      <c r="D349" s="24" t="s">
        <v>5</v>
      </c>
      <c r="E349" s="23" t="s">
        <v>21</v>
      </c>
      <c r="F349" s="24" t="s">
        <v>41</v>
      </c>
      <c r="G349" s="22">
        <v>2</v>
      </c>
      <c r="H349" s="24" t="s">
        <v>2</v>
      </c>
      <c r="I349" s="24" t="s">
        <v>113</v>
      </c>
      <c r="J349" s="24"/>
      <c r="K349" s="25">
        <f>SUM(K350:K352)</f>
        <v>7141.9999999999991</v>
      </c>
      <c r="L349" s="17"/>
    </row>
    <row r="350" spans="1:12" s="15" customFormat="1" ht="31.5" x14ac:dyDescent="0.2">
      <c r="A350" s="89"/>
      <c r="B350" s="50" t="s">
        <v>55</v>
      </c>
      <c r="C350" s="22">
        <v>920</v>
      </c>
      <c r="D350" s="24" t="s">
        <v>5</v>
      </c>
      <c r="E350" s="23" t="s">
        <v>21</v>
      </c>
      <c r="F350" s="24" t="s">
        <v>41</v>
      </c>
      <c r="G350" s="22">
        <v>2</v>
      </c>
      <c r="H350" s="24" t="s">
        <v>2</v>
      </c>
      <c r="I350" s="24" t="s">
        <v>113</v>
      </c>
      <c r="J350" s="24" t="s">
        <v>56</v>
      </c>
      <c r="K350" s="25">
        <v>6388.9</v>
      </c>
      <c r="L350" s="17"/>
    </row>
    <row r="351" spans="1:12" s="15" customFormat="1" ht="31.5" x14ac:dyDescent="0.2">
      <c r="A351" s="89"/>
      <c r="B351" s="50" t="s">
        <v>166</v>
      </c>
      <c r="C351" s="22">
        <v>920</v>
      </c>
      <c r="D351" s="24" t="s">
        <v>5</v>
      </c>
      <c r="E351" s="23" t="s">
        <v>21</v>
      </c>
      <c r="F351" s="24" t="s">
        <v>41</v>
      </c>
      <c r="G351" s="22">
        <v>2</v>
      </c>
      <c r="H351" s="24" t="s">
        <v>2</v>
      </c>
      <c r="I351" s="24" t="s">
        <v>113</v>
      </c>
      <c r="J351" s="24" t="s">
        <v>58</v>
      </c>
      <c r="K351" s="25">
        <v>741.9</v>
      </c>
      <c r="L351" s="17"/>
    </row>
    <row r="352" spans="1:12" s="15" customFormat="1" ht="16.899999999999999" customHeight="1" x14ac:dyDescent="0.2">
      <c r="A352" s="89"/>
      <c r="B352" s="50" t="s">
        <v>60</v>
      </c>
      <c r="C352" s="22">
        <v>920</v>
      </c>
      <c r="D352" s="24" t="s">
        <v>5</v>
      </c>
      <c r="E352" s="23" t="s">
        <v>21</v>
      </c>
      <c r="F352" s="24" t="s">
        <v>41</v>
      </c>
      <c r="G352" s="22">
        <v>2</v>
      </c>
      <c r="H352" s="24" t="s">
        <v>2</v>
      </c>
      <c r="I352" s="24" t="s">
        <v>113</v>
      </c>
      <c r="J352" s="24" t="s">
        <v>61</v>
      </c>
      <c r="K352" s="25">
        <v>11.2</v>
      </c>
      <c r="L352" s="17"/>
    </row>
    <row r="353" spans="1:12" s="15" customFormat="1" ht="47.25" x14ac:dyDescent="0.2">
      <c r="A353" s="89"/>
      <c r="B353" s="50" t="s">
        <v>301</v>
      </c>
      <c r="C353" s="22">
        <v>920</v>
      </c>
      <c r="D353" s="24" t="s">
        <v>5</v>
      </c>
      <c r="E353" s="23" t="s">
        <v>21</v>
      </c>
      <c r="F353" s="24" t="s">
        <v>41</v>
      </c>
      <c r="G353" s="22">
        <v>2</v>
      </c>
      <c r="H353" s="24" t="s">
        <v>2</v>
      </c>
      <c r="I353" s="24" t="s">
        <v>232</v>
      </c>
      <c r="J353" s="24"/>
      <c r="K353" s="25">
        <f>SUM(K354:K356)</f>
        <v>724.69999999999993</v>
      </c>
      <c r="L353" s="17"/>
    </row>
    <row r="354" spans="1:12" s="15" customFormat="1" ht="31.5" x14ac:dyDescent="0.2">
      <c r="A354" s="89"/>
      <c r="B354" s="50" t="s">
        <v>55</v>
      </c>
      <c r="C354" s="22">
        <v>920</v>
      </c>
      <c r="D354" s="24" t="s">
        <v>5</v>
      </c>
      <c r="E354" s="23" t="s">
        <v>21</v>
      </c>
      <c r="F354" s="24" t="s">
        <v>41</v>
      </c>
      <c r="G354" s="22">
        <v>2</v>
      </c>
      <c r="H354" s="24" t="s">
        <v>2</v>
      </c>
      <c r="I354" s="24" t="s">
        <v>232</v>
      </c>
      <c r="J354" s="24" t="s">
        <v>56</v>
      </c>
      <c r="K354" s="25">
        <v>648.29999999999995</v>
      </c>
      <c r="L354" s="17"/>
    </row>
    <row r="355" spans="1:12" s="15" customFormat="1" ht="31.5" x14ac:dyDescent="0.2">
      <c r="A355" s="89"/>
      <c r="B355" s="50" t="s">
        <v>166</v>
      </c>
      <c r="C355" s="22">
        <v>920</v>
      </c>
      <c r="D355" s="24" t="s">
        <v>5</v>
      </c>
      <c r="E355" s="23" t="s">
        <v>21</v>
      </c>
      <c r="F355" s="24" t="s">
        <v>41</v>
      </c>
      <c r="G355" s="22">
        <v>2</v>
      </c>
      <c r="H355" s="24" t="s">
        <v>2</v>
      </c>
      <c r="I355" s="24" t="s">
        <v>232</v>
      </c>
      <c r="J355" s="24" t="s">
        <v>58</v>
      </c>
      <c r="K355" s="25">
        <v>75.3</v>
      </c>
      <c r="L355" s="17"/>
    </row>
    <row r="356" spans="1:12" s="15" customFormat="1" x14ac:dyDescent="0.2">
      <c r="A356" s="89"/>
      <c r="B356" s="50" t="s">
        <v>60</v>
      </c>
      <c r="C356" s="22">
        <v>920</v>
      </c>
      <c r="D356" s="24" t="s">
        <v>5</v>
      </c>
      <c r="E356" s="23" t="s">
        <v>21</v>
      </c>
      <c r="F356" s="24" t="s">
        <v>41</v>
      </c>
      <c r="G356" s="22">
        <v>2</v>
      </c>
      <c r="H356" s="24" t="s">
        <v>2</v>
      </c>
      <c r="I356" s="24" t="s">
        <v>232</v>
      </c>
      <c r="J356" s="24" t="s">
        <v>61</v>
      </c>
      <c r="K356" s="25">
        <v>1.1000000000000001</v>
      </c>
      <c r="L356" s="17"/>
    </row>
    <row r="357" spans="1:12" s="15" customFormat="1" x14ac:dyDescent="0.2">
      <c r="A357" s="89"/>
      <c r="B357" s="52" t="s">
        <v>260</v>
      </c>
      <c r="C357" s="22">
        <v>920</v>
      </c>
      <c r="D357" s="24" t="s">
        <v>5</v>
      </c>
      <c r="E357" s="23" t="s">
        <v>21</v>
      </c>
      <c r="F357" s="24" t="s">
        <v>41</v>
      </c>
      <c r="G357" s="22">
        <v>3</v>
      </c>
      <c r="H357" s="24"/>
      <c r="I357" s="24"/>
      <c r="J357" s="24"/>
      <c r="K357" s="25">
        <f t="shared" ref="K357" si="28">SUM(K358)</f>
        <v>22123.200000000001</v>
      </c>
      <c r="L357" s="17"/>
    </row>
    <row r="358" spans="1:12" s="15" customFormat="1" ht="78.75" x14ac:dyDescent="0.2">
      <c r="A358" s="89"/>
      <c r="B358" s="63" t="s">
        <v>142</v>
      </c>
      <c r="C358" s="22">
        <v>920</v>
      </c>
      <c r="D358" s="24" t="s">
        <v>5</v>
      </c>
      <c r="E358" s="23" t="s">
        <v>21</v>
      </c>
      <c r="F358" s="24" t="s">
        <v>41</v>
      </c>
      <c r="G358" s="22">
        <v>3</v>
      </c>
      <c r="H358" s="24" t="s">
        <v>2</v>
      </c>
      <c r="I358" s="24"/>
      <c r="J358" s="24"/>
      <c r="K358" s="25">
        <f>SUM(K359+K363+K367+K371)</f>
        <v>22123.200000000001</v>
      </c>
      <c r="L358" s="17"/>
    </row>
    <row r="359" spans="1:12" s="15" customFormat="1" ht="47.25" x14ac:dyDescent="0.2">
      <c r="A359" s="89"/>
      <c r="B359" s="50" t="s">
        <v>85</v>
      </c>
      <c r="C359" s="22">
        <v>920</v>
      </c>
      <c r="D359" s="24" t="s">
        <v>5</v>
      </c>
      <c r="E359" s="23" t="s">
        <v>21</v>
      </c>
      <c r="F359" s="24" t="s">
        <v>41</v>
      </c>
      <c r="G359" s="22">
        <v>3</v>
      </c>
      <c r="H359" s="24" t="s">
        <v>2</v>
      </c>
      <c r="I359" s="24" t="s">
        <v>113</v>
      </c>
      <c r="J359" s="24"/>
      <c r="K359" s="25">
        <f>SUM(K360:K362)</f>
        <v>11578.8</v>
      </c>
      <c r="L359" s="17"/>
    </row>
    <row r="360" spans="1:12" s="15" customFormat="1" ht="31.5" x14ac:dyDescent="0.2">
      <c r="A360" s="89"/>
      <c r="B360" s="50" t="s">
        <v>55</v>
      </c>
      <c r="C360" s="22">
        <v>920</v>
      </c>
      <c r="D360" s="24" t="s">
        <v>5</v>
      </c>
      <c r="E360" s="23" t="s">
        <v>21</v>
      </c>
      <c r="F360" s="24" t="s">
        <v>41</v>
      </c>
      <c r="G360" s="22">
        <v>3</v>
      </c>
      <c r="H360" s="24" t="s">
        <v>2</v>
      </c>
      <c r="I360" s="24" t="s">
        <v>113</v>
      </c>
      <c r="J360" s="24" t="s">
        <v>56</v>
      </c>
      <c r="K360" s="25">
        <v>9685.4</v>
      </c>
      <c r="L360" s="17"/>
    </row>
    <row r="361" spans="1:12" s="15" customFormat="1" ht="18" customHeight="1" x14ac:dyDescent="0.2">
      <c r="A361" s="89"/>
      <c r="B361" s="50" t="s">
        <v>166</v>
      </c>
      <c r="C361" s="22">
        <v>920</v>
      </c>
      <c r="D361" s="24" t="s">
        <v>5</v>
      </c>
      <c r="E361" s="23" t="s">
        <v>21</v>
      </c>
      <c r="F361" s="24" t="s">
        <v>41</v>
      </c>
      <c r="G361" s="22">
        <v>3</v>
      </c>
      <c r="H361" s="24" t="s">
        <v>2</v>
      </c>
      <c r="I361" s="24" t="s">
        <v>113</v>
      </c>
      <c r="J361" s="24" t="s">
        <v>58</v>
      </c>
      <c r="K361" s="25">
        <v>1875.8</v>
      </c>
      <c r="L361" s="17"/>
    </row>
    <row r="362" spans="1:12" s="15" customFormat="1" x14ac:dyDescent="0.2">
      <c r="A362" s="89"/>
      <c r="B362" s="50" t="s">
        <v>60</v>
      </c>
      <c r="C362" s="22">
        <v>920</v>
      </c>
      <c r="D362" s="24" t="s">
        <v>5</v>
      </c>
      <c r="E362" s="23" t="s">
        <v>21</v>
      </c>
      <c r="F362" s="24" t="s">
        <v>41</v>
      </c>
      <c r="G362" s="22">
        <v>3</v>
      </c>
      <c r="H362" s="24" t="s">
        <v>2</v>
      </c>
      <c r="I362" s="24" t="s">
        <v>113</v>
      </c>
      <c r="J362" s="24" t="s">
        <v>61</v>
      </c>
      <c r="K362" s="25">
        <v>17.600000000000001</v>
      </c>
      <c r="L362" s="17"/>
    </row>
    <row r="363" spans="1:12" s="15" customFormat="1" ht="63" x14ac:dyDescent="0.2">
      <c r="A363" s="89"/>
      <c r="B363" s="50" t="s">
        <v>233</v>
      </c>
      <c r="C363" s="22">
        <v>920</v>
      </c>
      <c r="D363" s="24" t="s">
        <v>5</v>
      </c>
      <c r="E363" s="23" t="s">
        <v>21</v>
      </c>
      <c r="F363" s="24" t="s">
        <v>41</v>
      </c>
      <c r="G363" s="22">
        <v>3</v>
      </c>
      <c r="H363" s="24" t="s">
        <v>2</v>
      </c>
      <c r="I363" s="24" t="s">
        <v>234</v>
      </c>
      <c r="J363" s="24"/>
      <c r="K363" s="25">
        <f>SUM(K364:K366)</f>
        <v>6397.9000000000005</v>
      </c>
      <c r="L363" s="17"/>
    </row>
    <row r="364" spans="1:12" s="15" customFormat="1" ht="63" x14ac:dyDescent="0.2">
      <c r="A364" s="89"/>
      <c r="B364" s="50" t="s">
        <v>165</v>
      </c>
      <c r="C364" s="22">
        <v>920</v>
      </c>
      <c r="D364" s="24" t="s">
        <v>5</v>
      </c>
      <c r="E364" s="23" t="s">
        <v>21</v>
      </c>
      <c r="F364" s="24" t="s">
        <v>41</v>
      </c>
      <c r="G364" s="22">
        <v>3</v>
      </c>
      <c r="H364" s="24" t="s">
        <v>2</v>
      </c>
      <c r="I364" s="24" t="s">
        <v>234</v>
      </c>
      <c r="J364" s="24" t="s">
        <v>56</v>
      </c>
      <c r="K364" s="25">
        <v>4301.5</v>
      </c>
      <c r="L364" s="17"/>
    </row>
    <row r="365" spans="1:12" s="15" customFormat="1" ht="31.5" x14ac:dyDescent="0.2">
      <c r="A365" s="89"/>
      <c r="B365" s="50" t="s">
        <v>166</v>
      </c>
      <c r="C365" s="22">
        <v>920</v>
      </c>
      <c r="D365" s="24" t="s">
        <v>5</v>
      </c>
      <c r="E365" s="23" t="s">
        <v>21</v>
      </c>
      <c r="F365" s="24" t="s">
        <v>41</v>
      </c>
      <c r="G365" s="22">
        <v>3</v>
      </c>
      <c r="H365" s="24" t="s">
        <v>2</v>
      </c>
      <c r="I365" s="24" t="s">
        <v>234</v>
      </c>
      <c r="J365" s="24" t="s">
        <v>58</v>
      </c>
      <c r="K365" s="25">
        <v>2066.8000000000002</v>
      </c>
      <c r="L365" s="17"/>
    </row>
    <row r="366" spans="1:12" s="15" customFormat="1" x14ac:dyDescent="0.2">
      <c r="A366" s="89"/>
      <c r="B366" s="50" t="s">
        <v>60</v>
      </c>
      <c r="C366" s="22">
        <v>920</v>
      </c>
      <c r="D366" s="24" t="s">
        <v>5</v>
      </c>
      <c r="E366" s="23" t="s">
        <v>21</v>
      </c>
      <c r="F366" s="24" t="s">
        <v>41</v>
      </c>
      <c r="G366" s="22">
        <v>3</v>
      </c>
      <c r="H366" s="24" t="s">
        <v>2</v>
      </c>
      <c r="I366" s="24" t="s">
        <v>234</v>
      </c>
      <c r="J366" s="24" t="s">
        <v>61</v>
      </c>
      <c r="K366" s="25">
        <v>29.6</v>
      </c>
      <c r="L366" s="17"/>
    </row>
    <row r="367" spans="1:12" s="15" customFormat="1" ht="49.9" customHeight="1" x14ac:dyDescent="0.2">
      <c r="A367" s="89"/>
      <c r="B367" s="50" t="s">
        <v>303</v>
      </c>
      <c r="C367" s="22">
        <v>920</v>
      </c>
      <c r="D367" s="24" t="s">
        <v>5</v>
      </c>
      <c r="E367" s="23" t="s">
        <v>21</v>
      </c>
      <c r="F367" s="24" t="s">
        <v>41</v>
      </c>
      <c r="G367" s="22">
        <v>3</v>
      </c>
      <c r="H367" s="24" t="s">
        <v>2</v>
      </c>
      <c r="I367" s="24" t="s">
        <v>302</v>
      </c>
      <c r="J367" s="24"/>
      <c r="K367" s="25">
        <f>SUM(K368:K370)</f>
        <v>1113.2</v>
      </c>
      <c r="L367" s="17"/>
    </row>
    <row r="368" spans="1:12" s="15" customFormat="1" ht="31.5" x14ac:dyDescent="0.2">
      <c r="A368" s="89"/>
      <c r="B368" s="50" t="s">
        <v>55</v>
      </c>
      <c r="C368" s="22">
        <v>920</v>
      </c>
      <c r="D368" s="24" t="s">
        <v>5</v>
      </c>
      <c r="E368" s="23" t="s">
        <v>21</v>
      </c>
      <c r="F368" s="24" t="s">
        <v>41</v>
      </c>
      <c r="G368" s="22">
        <v>3</v>
      </c>
      <c r="H368" s="24" t="s">
        <v>2</v>
      </c>
      <c r="I368" s="24" t="s">
        <v>302</v>
      </c>
      <c r="J368" s="24" t="s">
        <v>56</v>
      </c>
      <c r="K368" s="25">
        <v>931.2</v>
      </c>
      <c r="L368" s="17"/>
    </row>
    <row r="369" spans="1:12" s="15" customFormat="1" ht="31.15" customHeight="1" x14ac:dyDescent="0.2">
      <c r="A369" s="89"/>
      <c r="B369" s="50" t="s">
        <v>166</v>
      </c>
      <c r="C369" s="22">
        <v>920</v>
      </c>
      <c r="D369" s="24" t="s">
        <v>5</v>
      </c>
      <c r="E369" s="23" t="s">
        <v>21</v>
      </c>
      <c r="F369" s="24" t="s">
        <v>41</v>
      </c>
      <c r="G369" s="22">
        <v>3</v>
      </c>
      <c r="H369" s="24" t="s">
        <v>2</v>
      </c>
      <c r="I369" s="24" t="s">
        <v>302</v>
      </c>
      <c r="J369" s="24" t="s">
        <v>58</v>
      </c>
      <c r="K369" s="25">
        <v>180.3</v>
      </c>
      <c r="L369" s="17"/>
    </row>
    <row r="370" spans="1:12" s="15" customFormat="1" x14ac:dyDescent="0.2">
      <c r="A370" s="89"/>
      <c r="B370" s="50" t="s">
        <v>60</v>
      </c>
      <c r="C370" s="22">
        <v>920</v>
      </c>
      <c r="D370" s="24" t="s">
        <v>5</v>
      </c>
      <c r="E370" s="23" t="s">
        <v>21</v>
      </c>
      <c r="F370" s="24" t="s">
        <v>41</v>
      </c>
      <c r="G370" s="22">
        <v>3</v>
      </c>
      <c r="H370" s="24" t="s">
        <v>2</v>
      </c>
      <c r="I370" s="24" t="s">
        <v>302</v>
      </c>
      <c r="J370" s="24" t="s">
        <v>61</v>
      </c>
      <c r="K370" s="25">
        <v>1.7</v>
      </c>
      <c r="L370" s="17"/>
    </row>
    <row r="371" spans="1:12" s="15" customFormat="1" ht="63.6" customHeight="1" x14ac:dyDescent="0.2">
      <c r="A371" s="89"/>
      <c r="B371" s="50" t="s">
        <v>421</v>
      </c>
      <c r="C371" s="22">
        <v>920</v>
      </c>
      <c r="D371" s="24" t="s">
        <v>5</v>
      </c>
      <c r="E371" s="23" t="s">
        <v>21</v>
      </c>
      <c r="F371" s="24" t="s">
        <v>41</v>
      </c>
      <c r="G371" s="22">
        <v>3</v>
      </c>
      <c r="H371" s="24" t="s">
        <v>2</v>
      </c>
      <c r="I371" s="24" t="s">
        <v>422</v>
      </c>
      <c r="J371" s="24"/>
      <c r="K371" s="25">
        <f>SUM(K372:K373)</f>
        <v>3033.2999999999997</v>
      </c>
      <c r="L371" s="17"/>
    </row>
    <row r="372" spans="1:12" s="15" customFormat="1" ht="31.5" x14ac:dyDescent="0.2">
      <c r="A372" s="89"/>
      <c r="B372" s="50" t="s">
        <v>55</v>
      </c>
      <c r="C372" s="22">
        <v>920</v>
      </c>
      <c r="D372" s="24" t="s">
        <v>5</v>
      </c>
      <c r="E372" s="23" t="s">
        <v>21</v>
      </c>
      <c r="F372" s="24" t="s">
        <v>41</v>
      </c>
      <c r="G372" s="22">
        <v>3</v>
      </c>
      <c r="H372" s="24" t="s">
        <v>2</v>
      </c>
      <c r="I372" s="24" t="s">
        <v>422</v>
      </c>
      <c r="J372" s="24" t="s">
        <v>56</v>
      </c>
      <c r="K372" s="25">
        <v>2937.7</v>
      </c>
      <c r="L372" s="17"/>
    </row>
    <row r="373" spans="1:12" s="15" customFormat="1" ht="31.5" x14ac:dyDescent="0.2">
      <c r="A373" s="89"/>
      <c r="B373" s="50" t="s">
        <v>166</v>
      </c>
      <c r="C373" s="22">
        <v>920</v>
      </c>
      <c r="D373" s="24" t="s">
        <v>5</v>
      </c>
      <c r="E373" s="23" t="s">
        <v>21</v>
      </c>
      <c r="F373" s="24" t="s">
        <v>41</v>
      </c>
      <c r="G373" s="22">
        <v>3</v>
      </c>
      <c r="H373" s="24" t="s">
        <v>2</v>
      </c>
      <c r="I373" s="24" t="s">
        <v>422</v>
      </c>
      <c r="J373" s="24" t="s">
        <v>58</v>
      </c>
      <c r="K373" s="25">
        <v>95.6</v>
      </c>
      <c r="L373" s="17"/>
    </row>
    <row r="374" spans="1:12" s="15" customFormat="1" x14ac:dyDescent="0.2">
      <c r="A374" s="89"/>
      <c r="B374" s="50" t="s">
        <v>15</v>
      </c>
      <c r="C374" s="22">
        <v>920</v>
      </c>
      <c r="D374" s="24" t="s">
        <v>6</v>
      </c>
      <c r="E374" s="24"/>
      <c r="F374" s="24"/>
      <c r="G374" s="22"/>
      <c r="H374" s="24"/>
      <c r="I374" s="24"/>
      <c r="J374" s="24"/>
      <c r="K374" s="25">
        <f t="shared" ref="K374:K379" si="29">K375</f>
        <v>0</v>
      </c>
      <c r="L374" s="17"/>
    </row>
    <row r="375" spans="1:12" s="15" customFormat="1" x14ac:dyDescent="0.2">
      <c r="A375" s="89"/>
      <c r="B375" s="50" t="s">
        <v>439</v>
      </c>
      <c r="C375" s="22">
        <v>920</v>
      </c>
      <c r="D375" s="24" t="s">
        <v>6</v>
      </c>
      <c r="E375" s="24" t="s">
        <v>21</v>
      </c>
      <c r="F375" s="24"/>
      <c r="G375" s="22"/>
      <c r="H375" s="24"/>
      <c r="I375" s="24"/>
      <c r="J375" s="24"/>
      <c r="K375" s="25">
        <f t="shared" si="29"/>
        <v>0</v>
      </c>
      <c r="L375" s="17"/>
    </row>
    <row r="376" spans="1:12" s="15" customFormat="1" ht="31.15" customHeight="1" x14ac:dyDescent="0.2">
      <c r="A376" s="89"/>
      <c r="B376" s="50" t="s">
        <v>199</v>
      </c>
      <c r="C376" s="22">
        <v>920</v>
      </c>
      <c r="D376" s="24" t="s">
        <v>6</v>
      </c>
      <c r="E376" s="24" t="s">
        <v>21</v>
      </c>
      <c r="F376" s="24" t="s">
        <v>41</v>
      </c>
      <c r="G376" s="22"/>
      <c r="H376" s="24"/>
      <c r="I376" s="24"/>
      <c r="J376" s="24"/>
      <c r="K376" s="25">
        <f t="shared" si="29"/>
        <v>0</v>
      </c>
      <c r="L376" s="17"/>
    </row>
    <row r="377" spans="1:12" s="15" customFormat="1" ht="49.15" customHeight="1" x14ac:dyDescent="0.2">
      <c r="A377" s="89"/>
      <c r="B377" s="50" t="s">
        <v>441</v>
      </c>
      <c r="C377" s="22">
        <v>920</v>
      </c>
      <c r="D377" s="24" t="s">
        <v>6</v>
      </c>
      <c r="E377" s="24" t="s">
        <v>21</v>
      </c>
      <c r="F377" s="24" t="s">
        <v>41</v>
      </c>
      <c r="G377" s="22">
        <v>4</v>
      </c>
      <c r="H377" s="24"/>
      <c r="I377" s="24"/>
      <c r="J377" s="24"/>
      <c r="K377" s="25">
        <f t="shared" si="29"/>
        <v>0</v>
      </c>
      <c r="L377" s="17"/>
    </row>
    <row r="378" spans="1:12" s="15" customFormat="1" ht="47.25" x14ac:dyDescent="0.2">
      <c r="A378" s="89"/>
      <c r="B378" s="50" t="s">
        <v>442</v>
      </c>
      <c r="C378" s="22">
        <v>920</v>
      </c>
      <c r="D378" s="24" t="s">
        <v>6</v>
      </c>
      <c r="E378" s="24" t="s">
        <v>21</v>
      </c>
      <c r="F378" s="24" t="s">
        <v>41</v>
      </c>
      <c r="G378" s="22">
        <v>4</v>
      </c>
      <c r="H378" s="24" t="s">
        <v>2</v>
      </c>
      <c r="I378" s="24"/>
      <c r="J378" s="24"/>
      <c r="K378" s="25">
        <f t="shared" si="29"/>
        <v>0</v>
      </c>
      <c r="L378" s="17"/>
    </row>
    <row r="379" spans="1:12" s="15" customFormat="1" ht="31.5" x14ac:dyDescent="0.2">
      <c r="A379" s="89"/>
      <c r="B379" s="50" t="s">
        <v>440</v>
      </c>
      <c r="C379" s="22">
        <v>920</v>
      </c>
      <c r="D379" s="24" t="s">
        <v>6</v>
      </c>
      <c r="E379" s="24" t="s">
        <v>21</v>
      </c>
      <c r="F379" s="24" t="s">
        <v>41</v>
      </c>
      <c r="G379" s="22">
        <v>4</v>
      </c>
      <c r="H379" s="24" t="s">
        <v>2</v>
      </c>
      <c r="I379" s="24" t="s">
        <v>438</v>
      </c>
      <c r="J379" s="24"/>
      <c r="K379" s="25">
        <f t="shared" si="29"/>
        <v>0</v>
      </c>
      <c r="L379" s="17"/>
    </row>
    <row r="380" spans="1:12" s="15" customFormat="1" ht="31.5" x14ac:dyDescent="0.2">
      <c r="A380" s="89"/>
      <c r="B380" s="50" t="s">
        <v>166</v>
      </c>
      <c r="C380" s="22">
        <v>920</v>
      </c>
      <c r="D380" s="24" t="s">
        <v>6</v>
      </c>
      <c r="E380" s="24" t="s">
        <v>21</v>
      </c>
      <c r="F380" s="24" t="s">
        <v>41</v>
      </c>
      <c r="G380" s="22">
        <v>4</v>
      </c>
      <c r="H380" s="24" t="s">
        <v>2</v>
      </c>
      <c r="I380" s="24" t="s">
        <v>438</v>
      </c>
      <c r="J380" s="24" t="s">
        <v>58</v>
      </c>
      <c r="K380" s="25"/>
      <c r="L380" s="17"/>
    </row>
    <row r="381" spans="1:12" s="15" customFormat="1" x14ac:dyDescent="0.2">
      <c r="A381" s="89"/>
      <c r="B381" s="50" t="s">
        <v>18</v>
      </c>
      <c r="C381" s="22">
        <v>920</v>
      </c>
      <c r="D381" s="23" t="s">
        <v>8</v>
      </c>
      <c r="E381" s="23"/>
      <c r="F381" s="23"/>
      <c r="G381" s="23"/>
      <c r="H381" s="23"/>
      <c r="I381" s="23"/>
      <c r="J381" s="23"/>
      <c r="K381" s="25">
        <f t="shared" ref="K381:K386" si="30">SUM(K382)</f>
        <v>21</v>
      </c>
      <c r="L381" s="17"/>
    </row>
    <row r="382" spans="1:12" s="15" customFormat="1" ht="31.5" x14ac:dyDescent="0.2">
      <c r="A382" s="89"/>
      <c r="B382" s="50" t="s">
        <v>398</v>
      </c>
      <c r="C382" s="22">
        <v>920</v>
      </c>
      <c r="D382" s="23" t="s">
        <v>8</v>
      </c>
      <c r="E382" s="23" t="s">
        <v>7</v>
      </c>
      <c r="F382" s="23"/>
      <c r="G382" s="23"/>
      <c r="H382" s="23"/>
      <c r="I382" s="23"/>
      <c r="J382" s="24"/>
      <c r="K382" s="25">
        <f t="shared" si="30"/>
        <v>21</v>
      </c>
      <c r="L382" s="17"/>
    </row>
    <row r="383" spans="1:12" s="15" customFormat="1" ht="31.5" x14ac:dyDescent="0.2">
      <c r="A383" s="89"/>
      <c r="B383" s="50" t="s">
        <v>199</v>
      </c>
      <c r="C383" s="22">
        <v>920</v>
      </c>
      <c r="D383" s="23" t="s">
        <v>8</v>
      </c>
      <c r="E383" s="23" t="s">
        <v>7</v>
      </c>
      <c r="F383" s="23" t="s">
        <v>41</v>
      </c>
      <c r="G383" s="23"/>
      <c r="H383" s="23"/>
      <c r="I383" s="23"/>
      <c r="J383" s="24"/>
      <c r="K383" s="25">
        <f t="shared" si="30"/>
        <v>21</v>
      </c>
      <c r="L383" s="17"/>
    </row>
    <row r="384" spans="1:12" s="15" customFormat="1" ht="31.5" x14ac:dyDescent="0.2">
      <c r="A384" s="89"/>
      <c r="B384" s="52" t="s">
        <v>258</v>
      </c>
      <c r="C384" s="22">
        <v>920</v>
      </c>
      <c r="D384" s="23" t="s">
        <v>8</v>
      </c>
      <c r="E384" s="23" t="s">
        <v>7</v>
      </c>
      <c r="F384" s="23" t="s">
        <v>41</v>
      </c>
      <c r="G384" s="23" t="s">
        <v>118</v>
      </c>
      <c r="H384" s="23"/>
      <c r="I384" s="23"/>
      <c r="J384" s="24"/>
      <c r="K384" s="25">
        <f t="shared" si="30"/>
        <v>21</v>
      </c>
      <c r="L384" s="17"/>
    </row>
    <row r="385" spans="1:12" s="15" customFormat="1" ht="31.5" x14ac:dyDescent="0.2">
      <c r="A385" s="89"/>
      <c r="B385" s="50" t="s">
        <v>140</v>
      </c>
      <c r="C385" s="22">
        <v>920</v>
      </c>
      <c r="D385" s="23" t="s">
        <v>8</v>
      </c>
      <c r="E385" s="23" t="s">
        <v>7</v>
      </c>
      <c r="F385" s="23" t="s">
        <v>41</v>
      </c>
      <c r="G385" s="23" t="s">
        <v>118</v>
      </c>
      <c r="H385" s="23" t="s">
        <v>4</v>
      </c>
      <c r="I385" s="23"/>
      <c r="J385" s="24"/>
      <c r="K385" s="25">
        <f t="shared" si="30"/>
        <v>21</v>
      </c>
      <c r="L385" s="17"/>
    </row>
    <row r="386" spans="1:12" s="15" customFormat="1" x14ac:dyDescent="0.2">
      <c r="A386" s="89"/>
      <c r="B386" s="50" t="s">
        <v>400</v>
      </c>
      <c r="C386" s="22">
        <v>920</v>
      </c>
      <c r="D386" s="23" t="s">
        <v>8</v>
      </c>
      <c r="E386" s="23" t="s">
        <v>7</v>
      </c>
      <c r="F386" s="23" t="s">
        <v>41</v>
      </c>
      <c r="G386" s="23" t="s">
        <v>118</v>
      </c>
      <c r="H386" s="23" t="s">
        <v>4</v>
      </c>
      <c r="I386" s="23" t="s">
        <v>399</v>
      </c>
      <c r="J386" s="24"/>
      <c r="K386" s="25">
        <f t="shared" si="30"/>
        <v>21</v>
      </c>
      <c r="L386" s="17"/>
    </row>
    <row r="387" spans="1:12" s="15" customFormat="1" ht="33.75" customHeight="1" x14ac:dyDescent="0.2">
      <c r="A387" s="89"/>
      <c r="B387" s="50" t="s">
        <v>166</v>
      </c>
      <c r="C387" s="22">
        <v>920</v>
      </c>
      <c r="D387" s="23" t="s">
        <v>8</v>
      </c>
      <c r="E387" s="23" t="s">
        <v>7</v>
      </c>
      <c r="F387" s="23" t="s">
        <v>41</v>
      </c>
      <c r="G387" s="23" t="s">
        <v>118</v>
      </c>
      <c r="H387" s="23" t="s">
        <v>4</v>
      </c>
      <c r="I387" s="23" t="s">
        <v>399</v>
      </c>
      <c r="J387" s="24" t="s">
        <v>58</v>
      </c>
      <c r="K387" s="25">
        <v>21</v>
      </c>
      <c r="L387" s="17"/>
    </row>
    <row r="388" spans="1:12" s="15" customFormat="1" ht="31.5" x14ac:dyDescent="0.2">
      <c r="A388" s="90">
        <v>7</v>
      </c>
      <c r="B388" s="50" t="s">
        <v>72</v>
      </c>
      <c r="C388" s="22">
        <v>921</v>
      </c>
      <c r="D388" s="24"/>
      <c r="E388" s="24"/>
      <c r="F388" s="24"/>
      <c r="G388" s="22"/>
      <c r="H388" s="24"/>
      <c r="I388" s="24"/>
      <c r="J388" s="24"/>
      <c r="K388" s="25">
        <f>SUM(K389+K423+K437+K430+K417)</f>
        <v>113788.90000000001</v>
      </c>
      <c r="L388" s="17"/>
    </row>
    <row r="389" spans="1:12" s="15" customFormat="1" x14ac:dyDescent="0.2">
      <c r="A389" s="91"/>
      <c r="B389" s="50" t="s">
        <v>1</v>
      </c>
      <c r="C389" s="22">
        <v>921</v>
      </c>
      <c r="D389" s="24" t="s">
        <v>2</v>
      </c>
      <c r="E389" s="24"/>
      <c r="F389" s="24"/>
      <c r="G389" s="22"/>
      <c r="H389" s="24"/>
      <c r="I389" s="24"/>
      <c r="J389" s="24"/>
      <c r="K389" s="25">
        <f t="shared" ref="K389" si="31">SUM(K390)</f>
        <v>25456.9</v>
      </c>
      <c r="L389" s="17"/>
    </row>
    <row r="390" spans="1:12" s="15" customFormat="1" x14ac:dyDescent="0.2">
      <c r="A390" s="91"/>
      <c r="B390" s="50" t="s">
        <v>9</v>
      </c>
      <c r="C390" s="22">
        <v>921</v>
      </c>
      <c r="D390" s="24" t="s">
        <v>2</v>
      </c>
      <c r="E390" s="24" t="s">
        <v>41</v>
      </c>
      <c r="F390" s="24"/>
      <c r="G390" s="22"/>
      <c r="H390" s="24"/>
      <c r="I390" s="24"/>
      <c r="J390" s="24"/>
      <c r="K390" s="25">
        <f>SUM(K391+K413)</f>
        <v>25456.9</v>
      </c>
      <c r="L390" s="17"/>
    </row>
    <row r="391" spans="1:12" s="15" customFormat="1" ht="31.5" x14ac:dyDescent="0.2">
      <c r="A391" s="91"/>
      <c r="B391" s="52" t="s">
        <v>261</v>
      </c>
      <c r="C391" s="22">
        <v>921</v>
      </c>
      <c r="D391" s="24" t="s">
        <v>2</v>
      </c>
      <c r="E391" s="24" t="s">
        <v>41</v>
      </c>
      <c r="F391" s="24" t="s">
        <v>120</v>
      </c>
      <c r="G391" s="22"/>
      <c r="H391" s="24"/>
      <c r="I391" s="24"/>
      <c r="J391" s="24"/>
      <c r="K391" s="25">
        <f>K392+K409</f>
        <v>25456.9</v>
      </c>
      <c r="L391" s="17"/>
    </row>
    <row r="392" spans="1:12" s="15" customFormat="1" ht="47.25" x14ac:dyDescent="0.2">
      <c r="A392" s="91"/>
      <c r="B392" s="52" t="s">
        <v>121</v>
      </c>
      <c r="C392" s="22">
        <v>921</v>
      </c>
      <c r="D392" s="24" t="s">
        <v>2</v>
      </c>
      <c r="E392" s="24" t="s">
        <v>41</v>
      </c>
      <c r="F392" s="24" t="s">
        <v>120</v>
      </c>
      <c r="G392" s="22">
        <v>1</v>
      </c>
      <c r="H392" s="24"/>
      <c r="I392" s="24"/>
      <c r="J392" s="24"/>
      <c r="K392" s="25">
        <f>SUM(K393+K398+K405)</f>
        <v>25372.2</v>
      </c>
      <c r="L392" s="17"/>
    </row>
    <row r="393" spans="1:12" s="15" customFormat="1" ht="31.5" x14ac:dyDescent="0.2">
      <c r="A393" s="91"/>
      <c r="B393" s="52" t="s">
        <v>262</v>
      </c>
      <c r="C393" s="22">
        <v>921</v>
      </c>
      <c r="D393" s="24" t="s">
        <v>2</v>
      </c>
      <c r="E393" s="24" t="s">
        <v>41</v>
      </c>
      <c r="F393" s="24" t="s">
        <v>120</v>
      </c>
      <c r="G393" s="22">
        <v>1</v>
      </c>
      <c r="H393" s="24" t="s">
        <v>2</v>
      </c>
      <c r="I393" s="24"/>
      <c r="J393" s="24"/>
      <c r="K393" s="25">
        <f>SUM(K394+K396)</f>
        <v>15239.9</v>
      </c>
      <c r="L393" s="17"/>
    </row>
    <row r="394" spans="1:12" s="15" customFormat="1" ht="47.25" x14ac:dyDescent="0.2">
      <c r="A394" s="91"/>
      <c r="B394" s="52" t="s">
        <v>85</v>
      </c>
      <c r="C394" s="22">
        <v>921</v>
      </c>
      <c r="D394" s="24" t="s">
        <v>2</v>
      </c>
      <c r="E394" s="24" t="s">
        <v>41</v>
      </c>
      <c r="F394" s="24" t="s">
        <v>120</v>
      </c>
      <c r="G394" s="22">
        <v>1</v>
      </c>
      <c r="H394" s="24" t="s">
        <v>2</v>
      </c>
      <c r="I394" s="24" t="s">
        <v>113</v>
      </c>
      <c r="J394" s="24"/>
      <c r="K394" s="25">
        <f>SUM(K395:K395)</f>
        <v>15239.9</v>
      </c>
      <c r="L394" s="17"/>
    </row>
    <row r="395" spans="1:12" s="15" customFormat="1" ht="33.6" customHeight="1" x14ac:dyDescent="0.2">
      <c r="A395" s="91"/>
      <c r="B395" s="57" t="s">
        <v>73</v>
      </c>
      <c r="C395" s="22">
        <v>921</v>
      </c>
      <c r="D395" s="24" t="s">
        <v>2</v>
      </c>
      <c r="E395" s="24" t="s">
        <v>41</v>
      </c>
      <c r="F395" s="24" t="s">
        <v>120</v>
      </c>
      <c r="G395" s="22">
        <v>1</v>
      </c>
      <c r="H395" s="24" t="s">
        <v>2</v>
      </c>
      <c r="I395" s="24" t="s">
        <v>113</v>
      </c>
      <c r="J395" s="24" t="s">
        <v>74</v>
      </c>
      <c r="K395" s="25">
        <v>15239.9</v>
      </c>
      <c r="L395" s="17"/>
    </row>
    <row r="396" spans="1:12" s="15" customFormat="1" ht="18.75" customHeight="1" x14ac:dyDescent="0.2">
      <c r="A396" s="91"/>
      <c r="B396" s="57" t="s">
        <v>370</v>
      </c>
      <c r="C396" s="22">
        <v>921</v>
      </c>
      <c r="D396" s="24" t="s">
        <v>2</v>
      </c>
      <c r="E396" s="24" t="s">
        <v>41</v>
      </c>
      <c r="F396" s="24" t="s">
        <v>120</v>
      </c>
      <c r="G396" s="22">
        <v>1</v>
      </c>
      <c r="H396" s="24" t="s">
        <v>2</v>
      </c>
      <c r="I396" s="24" t="s">
        <v>369</v>
      </c>
      <c r="J396" s="24"/>
      <c r="K396" s="25">
        <f>K397</f>
        <v>0</v>
      </c>
      <c r="L396" s="17"/>
    </row>
    <row r="397" spans="1:12" s="15" customFormat="1" ht="31.5" x14ac:dyDescent="0.2">
      <c r="A397" s="91"/>
      <c r="B397" s="50" t="s">
        <v>55</v>
      </c>
      <c r="C397" s="22">
        <v>921</v>
      </c>
      <c r="D397" s="24" t="s">
        <v>2</v>
      </c>
      <c r="E397" s="24" t="s">
        <v>41</v>
      </c>
      <c r="F397" s="24" t="s">
        <v>120</v>
      </c>
      <c r="G397" s="22">
        <v>1</v>
      </c>
      <c r="H397" s="24" t="s">
        <v>2</v>
      </c>
      <c r="I397" s="24" t="s">
        <v>369</v>
      </c>
      <c r="J397" s="24" t="s">
        <v>74</v>
      </c>
      <c r="K397" s="25"/>
      <c r="L397" s="17"/>
    </row>
    <row r="398" spans="1:12" s="15" customFormat="1" ht="31.5" x14ac:dyDescent="0.2">
      <c r="A398" s="91"/>
      <c r="B398" s="52" t="s">
        <v>143</v>
      </c>
      <c r="C398" s="22">
        <v>921</v>
      </c>
      <c r="D398" s="24" t="s">
        <v>2</v>
      </c>
      <c r="E398" s="24" t="s">
        <v>41</v>
      </c>
      <c r="F398" s="24" t="s">
        <v>120</v>
      </c>
      <c r="G398" s="22">
        <v>1</v>
      </c>
      <c r="H398" s="24" t="s">
        <v>4</v>
      </c>
      <c r="I398" s="24"/>
      <c r="J398" s="24"/>
      <c r="K398" s="25">
        <f>SUM(K399+K403)</f>
        <v>7979.5999999999995</v>
      </c>
      <c r="L398" s="17"/>
    </row>
    <row r="399" spans="1:12" s="15" customFormat="1" x14ac:dyDescent="0.2">
      <c r="A399" s="91"/>
      <c r="B399" s="50" t="s">
        <v>54</v>
      </c>
      <c r="C399" s="22">
        <v>921</v>
      </c>
      <c r="D399" s="24" t="s">
        <v>2</v>
      </c>
      <c r="E399" s="24" t="s">
        <v>41</v>
      </c>
      <c r="F399" s="24" t="s">
        <v>120</v>
      </c>
      <c r="G399" s="22">
        <v>1</v>
      </c>
      <c r="H399" s="24" t="s">
        <v>4</v>
      </c>
      <c r="I399" s="24" t="s">
        <v>101</v>
      </c>
      <c r="J399" s="24"/>
      <c r="K399" s="25">
        <f>SUM(K400:K402)</f>
        <v>7955.5999999999995</v>
      </c>
      <c r="L399" s="17"/>
    </row>
    <row r="400" spans="1:12" s="15" customFormat="1" ht="31.5" x14ac:dyDescent="0.2">
      <c r="A400" s="91"/>
      <c r="B400" s="50" t="s">
        <v>55</v>
      </c>
      <c r="C400" s="22">
        <v>921</v>
      </c>
      <c r="D400" s="24" t="s">
        <v>2</v>
      </c>
      <c r="E400" s="24" t="s">
        <v>41</v>
      </c>
      <c r="F400" s="24" t="s">
        <v>120</v>
      </c>
      <c r="G400" s="22">
        <v>1</v>
      </c>
      <c r="H400" s="24" t="s">
        <v>4</v>
      </c>
      <c r="I400" s="24" t="s">
        <v>101</v>
      </c>
      <c r="J400" s="24" t="s">
        <v>56</v>
      </c>
      <c r="K400" s="25">
        <v>7872.7</v>
      </c>
      <c r="L400" s="17"/>
    </row>
    <row r="401" spans="1:12" s="15" customFormat="1" ht="31.5" x14ac:dyDescent="0.2">
      <c r="A401" s="91"/>
      <c r="B401" s="50" t="s">
        <v>166</v>
      </c>
      <c r="C401" s="22">
        <v>921</v>
      </c>
      <c r="D401" s="24" t="s">
        <v>2</v>
      </c>
      <c r="E401" s="24" t="s">
        <v>41</v>
      </c>
      <c r="F401" s="24" t="s">
        <v>120</v>
      </c>
      <c r="G401" s="22">
        <v>1</v>
      </c>
      <c r="H401" s="24" t="s">
        <v>4</v>
      </c>
      <c r="I401" s="24" t="s">
        <v>101</v>
      </c>
      <c r="J401" s="24" t="s">
        <v>58</v>
      </c>
      <c r="K401" s="25">
        <v>82.9</v>
      </c>
      <c r="L401" s="17"/>
    </row>
    <row r="402" spans="1:12" s="15" customFormat="1" x14ac:dyDescent="0.2">
      <c r="A402" s="91"/>
      <c r="B402" s="50" t="s">
        <v>60</v>
      </c>
      <c r="C402" s="22">
        <v>921</v>
      </c>
      <c r="D402" s="24" t="s">
        <v>2</v>
      </c>
      <c r="E402" s="24" t="s">
        <v>41</v>
      </c>
      <c r="F402" s="24" t="s">
        <v>120</v>
      </c>
      <c r="G402" s="22">
        <v>1</v>
      </c>
      <c r="H402" s="24" t="s">
        <v>4</v>
      </c>
      <c r="I402" s="24" t="s">
        <v>101</v>
      </c>
      <c r="J402" s="24" t="s">
        <v>61</v>
      </c>
      <c r="K402" s="25"/>
      <c r="L402" s="17"/>
    </row>
    <row r="403" spans="1:12" s="15" customFormat="1" x14ac:dyDescent="0.2">
      <c r="A403" s="91"/>
      <c r="B403" s="50" t="s">
        <v>397</v>
      </c>
      <c r="C403" s="22">
        <v>921</v>
      </c>
      <c r="D403" s="23" t="s">
        <v>2</v>
      </c>
      <c r="E403" s="23" t="s">
        <v>41</v>
      </c>
      <c r="F403" s="23" t="s">
        <v>120</v>
      </c>
      <c r="G403" s="41">
        <v>1</v>
      </c>
      <c r="H403" s="23" t="s">
        <v>4</v>
      </c>
      <c r="I403" s="23" t="s">
        <v>396</v>
      </c>
      <c r="J403" s="23"/>
      <c r="K403" s="25">
        <f>SUM(K404)</f>
        <v>24</v>
      </c>
      <c r="L403" s="17"/>
    </row>
    <row r="404" spans="1:12" s="15" customFormat="1" ht="31.5" x14ac:dyDescent="0.2">
      <c r="A404" s="91"/>
      <c r="B404" s="50" t="s">
        <v>166</v>
      </c>
      <c r="C404" s="22">
        <v>921</v>
      </c>
      <c r="D404" s="23" t="s">
        <v>2</v>
      </c>
      <c r="E404" s="23" t="s">
        <v>41</v>
      </c>
      <c r="F404" s="23" t="s">
        <v>120</v>
      </c>
      <c r="G404" s="41">
        <v>1</v>
      </c>
      <c r="H404" s="23" t="s">
        <v>4</v>
      </c>
      <c r="I404" s="23" t="s">
        <v>396</v>
      </c>
      <c r="J404" s="23" t="s">
        <v>58</v>
      </c>
      <c r="K404" s="25">
        <v>24</v>
      </c>
      <c r="L404" s="17"/>
    </row>
    <row r="405" spans="1:12" s="15" customFormat="1" x14ac:dyDescent="0.2">
      <c r="A405" s="91"/>
      <c r="B405" s="50" t="s">
        <v>206</v>
      </c>
      <c r="C405" s="22">
        <v>921</v>
      </c>
      <c r="D405" s="24" t="s">
        <v>2</v>
      </c>
      <c r="E405" s="24" t="s">
        <v>41</v>
      </c>
      <c r="F405" s="24" t="s">
        <v>120</v>
      </c>
      <c r="G405" s="22">
        <v>1</v>
      </c>
      <c r="H405" s="24" t="s">
        <v>5</v>
      </c>
      <c r="I405" s="24"/>
      <c r="J405" s="24"/>
      <c r="K405" s="25">
        <f t="shared" ref="K405" si="32">SUM(K406)</f>
        <v>2152.6999999999998</v>
      </c>
      <c r="L405" s="17"/>
    </row>
    <row r="406" spans="1:12" s="15" customFormat="1" ht="31.5" x14ac:dyDescent="0.2">
      <c r="A406" s="91"/>
      <c r="B406" s="50" t="s">
        <v>263</v>
      </c>
      <c r="C406" s="22">
        <v>921</v>
      </c>
      <c r="D406" s="24" t="s">
        <v>2</v>
      </c>
      <c r="E406" s="24" t="s">
        <v>41</v>
      </c>
      <c r="F406" s="24" t="s">
        <v>120</v>
      </c>
      <c r="G406" s="22">
        <v>1</v>
      </c>
      <c r="H406" s="24" t="s">
        <v>5</v>
      </c>
      <c r="I406" s="24" t="s">
        <v>207</v>
      </c>
      <c r="J406" s="24"/>
      <c r="K406" s="25">
        <f t="shared" ref="K406" si="33">SUM(K407:K408)</f>
        <v>2152.6999999999998</v>
      </c>
      <c r="L406" s="17"/>
    </row>
    <row r="407" spans="1:12" s="15" customFormat="1" ht="31.9" customHeight="1" x14ac:dyDescent="0.2">
      <c r="A407" s="91"/>
      <c r="B407" s="50" t="s">
        <v>166</v>
      </c>
      <c r="C407" s="22">
        <v>921</v>
      </c>
      <c r="D407" s="24" t="s">
        <v>2</v>
      </c>
      <c r="E407" s="24" t="s">
        <v>41</v>
      </c>
      <c r="F407" s="24" t="s">
        <v>120</v>
      </c>
      <c r="G407" s="22">
        <v>1</v>
      </c>
      <c r="H407" s="24" t="s">
        <v>5</v>
      </c>
      <c r="I407" s="24" t="s">
        <v>207</v>
      </c>
      <c r="J407" s="24" t="s">
        <v>58</v>
      </c>
      <c r="K407" s="25">
        <f>339.4+12+1120+176.3+385+60+60</f>
        <v>2152.6999999999998</v>
      </c>
      <c r="L407" s="17"/>
    </row>
    <row r="408" spans="1:12" s="15" customFormat="1" x14ac:dyDescent="0.2">
      <c r="A408" s="91"/>
      <c r="B408" s="50" t="s">
        <v>60</v>
      </c>
      <c r="C408" s="22">
        <v>921</v>
      </c>
      <c r="D408" s="24" t="s">
        <v>2</v>
      </c>
      <c r="E408" s="24" t="s">
        <v>41</v>
      </c>
      <c r="F408" s="24" t="s">
        <v>120</v>
      </c>
      <c r="G408" s="22">
        <v>1</v>
      </c>
      <c r="H408" s="24" t="s">
        <v>5</v>
      </c>
      <c r="I408" s="24" t="s">
        <v>207</v>
      </c>
      <c r="J408" s="24" t="s">
        <v>61</v>
      </c>
      <c r="K408" s="25"/>
      <c r="L408" s="17"/>
    </row>
    <row r="409" spans="1:12" s="15" customFormat="1" ht="31.5" x14ac:dyDescent="0.2">
      <c r="A409" s="91"/>
      <c r="B409" s="58" t="s">
        <v>361</v>
      </c>
      <c r="C409" s="22">
        <v>921</v>
      </c>
      <c r="D409" s="24" t="s">
        <v>2</v>
      </c>
      <c r="E409" s="24" t="s">
        <v>41</v>
      </c>
      <c r="F409" s="23" t="s">
        <v>120</v>
      </c>
      <c r="G409" s="23" t="s">
        <v>192</v>
      </c>
      <c r="H409" s="23"/>
      <c r="I409" s="23"/>
      <c r="J409" s="23"/>
      <c r="K409" s="25">
        <f>K410</f>
        <v>84.699999999999989</v>
      </c>
      <c r="L409" s="17"/>
    </row>
    <row r="410" spans="1:12" s="15" customFormat="1" ht="47.25" x14ac:dyDescent="0.2">
      <c r="A410" s="91"/>
      <c r="B410" s="58" t="s">
        <v>362</v>
      </c>
      <c r="C410" s="22">
        <v>921</v>
      </c>
      <c r="D410" s="24" t="s">
        <v>2</v>
      </c>
      <c r="E410" s="24" t="s">
        <v>41</v>
      </c>
      <c r="F410" s="23" t="s">
        <v>120</v>
      </c>
      <c r="G410" s="23" t="s">
        <v>192</v>
      </c>
      <c r="H410" s="23" t="s">
        <v>2</v>
      </c>
      <c r="I410" s="23"/>
      <c r="J410" s="23"/>
      <c r="K410" s="25">
        <f>K411</f>
        <v>84.699999999999989</v>
      </c>
      <c r="L410" s="17"/>
    </row>
    <row r="411" spans="1:12" s="15" customFormat="1" ht="63" x14ac:dyDescent="0.2">
      <c r="A411" s="91"/>
      <c r="B411" s="50" t="s">
        <v>325</v>
      </c>
      <c r="C411" s="22">
        <v>921</v>
      </c>
      <c r="D411" s="24" t="s">
        <v>2</v>
      </c>
      <c r="E411" s="24" t="s">
        <v>41</v>
      </c>
      <c r="F411" s="23" t="s">
        <v>120</v>
      </c>
      <c r="G411" s="23" t="s">
        <v>192</v>
      </c>
      <c r="H411" s="23" t="s">
        <v>2</v>
      </c>
      <c r="I411" s="23" t="s">
        <v>324</v>
      </c>
      <c r="J411" s="23"/>
      <c r="K411" s="25">
        <f>K412</f>
        <v>84.699999999999989</v>
      </c>
      <c r="L411" s="17"/>
    </row>
    <row r="412" spans="1:12" s="15" customFormat="1" ht="31.5" x14ac:dyDescent="0.2">
      <c r="A412" s="91"/>
      <c r="B412" s="50" t="s">
        <v>166</v>
      </c>
      <c r="C412" s="22">
        <v>921</v>
      </c>
      <c r="D412" s="24" t="s">
        <v>2</v>
      </c>
      <c r="E412" s="24" t="s">
        <v>41</v>
      </c>
      <c r="F412" s="23" t="s">
        <v>120</v>
      </c>
      <c r="G412" s="23" t="s">
        <v>192</v>
      </c>
      <c r="H412" s="23" t="s">
        <v>2</v>
      </c>
      <c r="I412" s="23" t="s">
        <v>324</v>
      </c>
      <c r="J412" s="23" t="s">
        <v>58</v>
      </c>
      <c r="K412" s="25">
        <f>86.1-1.4</f>
        <v>84.699999999999989</v>
      </c>
      <c r="L412" s="17"/>
    </row>
    <row r="413" spans="1:12" s="15" customFormat="1" ht="15" customHeight="1" x14ac:dyDescent="0.2">
      <c r="A413" s="91"/>
      <c r="B413" s="50" t="s">
        <v>86</v>
      </c>
      <c r="C413" s="22">
        <v>921</v>
      </c>
      <c r="D413" s="23" t="s">
        <v>2</v>
      </c>
      <c r="E413" s="23" t="s">
        <v>41</v>
      </c>
      <c r="F413" s="23" t="s">
        <v>106</v>
      </c>
      <c r="G413" s="22"/>
      <c r="H413" s="24"/>
      <c r="I413" s="24"/>
      <c r="J413" s="24"/>
      <c r="K413" s="25">
        <f>K414</f>
        <v>0</v>
      </c>
      <c r="L413" s="17"/>
    </row>
    <row r="414" spans="1:12" s="15" customFormat="1" x14ac:dyDescent="0.2">
      <c r="A414" s="91"/>
      <c r="B414" s="50" t="s">
        <v>343</v>
      </c>
      <c r="C414" s="22">
        <v>921</v>
      </c>
      <c r="D414" s="23" t="s">
        <v>2</v>
      </c>
      <c r="E414" s="23" t="s">
        <v>41</v>
      </c>
      <c r="F414" s="23" t="s">
        <v>106</v>
      </c>
      <c r="G414" s="23" t="s">
        <v>125</v>
      </c>
      <c r="H414" s="23"/>
      <c r="I414" s="23"/>
      <c r="J414" s="23"/>
      <c r="K414" s="25">
        <f>K415</f>
        <v>0</v>
      </c>
      <c r="L414" s="17"/>
    </row>
    <row r="415" spans="1:12" s="15" customFormat="1" x14ac:dyDescent="0.2">
      <c r="A415" s="91"/>
      <c r="B415" s="50" t="s">
        <v>343</v>
      </c>
      <c r="C415" s="22">
        <v>921</v>
      </c>
      <c r="D415" s="23" t="s">
        <v>2</v>
      </c>
      <c r="E415" s="23" t="s">
        <v>41</v>
      </c>
      <c r="F415" s="23" t="s">
        <v>106</v>
      </c>
      <c r="G415" s="23" t="s">
        <v>125</v>
      </c>
      <c r="H415" s="23" t="s">
        <v>99</v>
      </c>
      <c r="I415" s="23" t="s">
        <v>342</v>
      </c>
      <c r="J415" s="23"/>
      <c r="K415" s="25">
        <f>K416</f>
        <v>0</v>
      </c>
      <c r="L415" s="17"/>
    </row>
    <row r="416" spans="1:12" s="15" customFormat="1" x14ac:dyDescent="0.2">
      <c r="A416" s="91"/>
      <c r="B416" s="50" t="s">
        <v>60</v>
      </c>
      <c r="C416" s="22">
        <v>921</v>
      </c>
      <c r="D416" s="23" t="s">
        <v>2</v>
      </c>
      <c r="E416" s="23" t="s">
        <v>41</v>
      </c>
      <c r="F416" s="23" t="s">
        <v>106</v>
      </c>
      <c r="G416" s="23" t="s">
        <v>125</v>
      </c>
      <c r="H416" s="23" t="s">
        <v>99</v>
      </c>
      <c r="I416" s="23" t="s">
        <v>342</v>
      </c>
      <c r="J416" s="23" t="s">
        <v>61</v>
      </c>
      <c r="K416" s="25"/>
      <c r="L416" s="17"/>
    </row>
    <row r="417" spans="1:12" s="15" customFormat="1" x14ac:dyDescent="0.2">
      <c r="A417" s="91"/>
      <c r="B417" s="50" t="s">
        <v>14</v>
      </c>
      <c r="C417" s="22">
        <v>921</v>
      </c>
      <c r="D417" s="23" t="s">
        <v>5</v>
      </c>
      <c r="E417" s="23"/>
      <c r="F417" s="23"/>
      <c r="G417" s="23"/>
      <c r="H417" s="23"/>
      <c r="I417" s="23"/>
      <c r="J417" s="23"/>
      <c r="K417" s="25">
        <f>K418</f>
        <v>0</v>
      </c>
      <c r="L417" s="17"/>
    </row>
    <row r="418" spans="1:12" s="15" customFormat="1" ht="31.5" x14ac:dyDescent="0.2">
      <c r="A418" s="91"/>
      <c r="B418" s="50" t="s">
        <v>181</v>
      </c>
      <c r="C418" s="22">
        <v>921</v>
      </c>
      <c r="D418" s="23" t="s">
        <v>5</v>
      </c>
      <c r="E418" s="23" t="s">
        <v>10</v>
      </c>
      <c r="F418" s="23"/>
      <c r="G418" s="23"/>
      <c r="H418" s="23"/>
      <c r="I418" s="23"/>
      <c r="J418" s="23"/>
      <c r="K418" s="25">
        <f>K419</f>
        <v>0</v>
      </c>
      <c r="L418" s="17"/>
    </row>
    <row r="419" spans="1:12" s="15" customFormat="1" ht="31.5" x14ac:dyDescent="0.2">
      <c r="A419" s="91"/>
      <c r="B419" s="50" t="s">
        <v>81</v>
      </c>
      <c r="C419" s="22">
        <v>921</v>
      </c>
      <c r="D419" s="23" t="s">
        <v>5</v>
      </c>
      <c r="E419" s="23" t="s">
        <v>10</v>
      </c>
      <c r="F419" s="23" t="s">
        <v>133</v>
      </c>
      <c r="G419" s="41"/>
      <c r="H419" s="23"/>
      <c r="I419" s="23"/>
      <c r="J419" s="23"/>
      <c r="K419" s="25">
        <f>K420</f>
        <v>0</v>
      </c>
      <c r="L419" s="17"/>
    </row>
    <row r="420" spans="1:12" s="15" customFormat="1" x14ac:dyDescent="0.2">
      <c r="A420" s="91"/>
      <c r="B420" s="50" t="s">
        <v>64</v>
      </c>
      <c r="C420" s="22">
        <v>921</v>
      </c>
      <c r="D420" s="23" t="s">
        <v>5</v>
      </c>
      <c r="E420" s="23" t="s">
        <v>10</v>
      </c>
      <c r="F420" s="23" t="s">
        <v>133</v>
      </c>
      <c r="G420" s="41">
        <v>2</v>
      </c>
      <c r="H420" s="23"/>
      <c r="I420" s="23"/>
      <c r="J420" s="23"/>
      <c r="K420" s="25">
        <f>K421</f>
        <v>0</v>
      </c>
      <c r="L420" s="17"/>
    </row>
    <row r="421" spans="1:12" s="15" customFormat="1" ht="31.5" x14ac:dyDescent="0.2">
      <c r="A421" s="91"/>
      <c r="B421" s="50" t="s">
        <v>80</v>
      </c>
      <c r="C421" s="22">
        <v>921</v>
      </c>
      <c r="D421" s="23" t="s">
        <v>5</v>
      </c>
      <c r="E421" s="23" t="s">
        <v>10</v>
      </c>
      <c r="F421" s="23" t="s">
        <v>133</v>
      </c>
      <c r="G421" s="41">
        <v>2</v>
      </c>
      <c r="H421" s="23" t="s">
        <v>99</v>
      </c>
      <c r="I421" s="23" t="s">
        <v>135</v>
      </c>
      <c r="J421" s="23"/>
      <c r="K421" s="25">
        <f>K422</f>
        <v>0</v>
      </c>
      <c r="L421" s="17"/>
    </row>
    <row r="422" spans="1:12" s="15" customFormat="1" ht="31.5" x14ac:dyDescent="0.2">
      <c r="A422" s="91"/>
      <c r="B422" s="50" t="s">
        <v>166</v>
      </c>
      <c r="C422" s="22">
        <v>921</v>
      </c>
      <c r="D422" s="23" t="s">
        <v>5</v>
      </c>
      <c r="E422" s="23" t="s">
        <v>10</v>
      </c>
      <c r="F422" s="23" t="s">
        <v>133</v>
      </c>
      <c r="G422" s="41">
        <v>2</v>
      </c>
      <c r="H422" s="23" t="s">
        <v>99</v>
      </c>
      <c r="I422" s="23" t="s">
        <v>135</v>
      </c>
      <c r="J422" s="23" t="s">
        <v>58</v>
      </c>
      <c r="K422" s="25"/>
      <c r="L422" s="17"/>
    </row>
    <row r="423" spans="1:12" s="15" customFormat="1" x14ac:dyDescent="0.2">
      <c r="A423" s="91"/>
      <c r="B423" s="50" t="s">
        <v>15</v>
      </c>
      <c r="C423" s="22">
        <v>921</v>
      </c>
      <c r="D423" s="24" t="s">
        <v>6</v>
      </c>
      <c r="E423" s="24"/>
      <c r="F423" s="24"/>
      <c r="G423" s="22"/>
      <c r="H423" s="24"/>
      <c r="I423" s="24"/>
      <c r="J423" s="24"/>
      <c r="K423" s="25">
        <f t="shared" ref="K423:K428" si="34">K424</f>
        <v>816.6</v>
      </c>
      <c r="L423" s="17"/>
    </row>
    <row r="424" spans="1:12" s="15" customFormat="1" x14ac:dyDescent="0.2">
      <c r="A424" s="91"/>
      <c r="B424" s="78" t="s">
        <v>89</v>
      </c>
      <c r="C424" s="83">
        <v>921</v>
      </c>
      <c r="D424" s="36" t="s">
        <v>6</v>
      </c>
      <c r="E424" s="36" t="s">
        <v>90</v>
      </c>
      <c r="F424" s="36"/>
      <c r="G424" s="83"/>
      <c r="H424" s="36"/>
      <c r="I424" s="36"/>
      <c r="J424" s="36"/>
      <c r="K424" s="25">
        <f t="shared" si="34"/>
        <v>816.6</v>
      </c>
      <c r="L424" s="17"/>
    </row>
    <row r="425" spans="1:12" s="15" customFormat="1" ht="18.75" customHeight="1" x14ac:dyDescent="0.2">
      <c r="A425" s="91"/>
      <c r="B425" s="79" t="s">
        <v>261</v>
      </c>
      <c r="C425" s="83">
        <v>921</v>
      </c>
      <c r="D425" s="36" t="s">
        <v>6</v>
      </c>
      <c r="E425" s="36" t="s">
        <v>90</v>
      </c>
      <c r="F425" s="36" t="s">
        <v>120</v>
      </c>
      <c r="G425" s="83"/>
      <c r="H425" s="36"/>
      <c r="I425" s="36"/>
      <c r="J425" s="36"/>
      <c r="K425" s="25">
        <f t="shared" si="34"/>
        <v>816.6</v>
      </c>
      <c r="L425" s="17"/>
    </row>
    <row r="426" spans="1:12" s="15" customFormat="1" ht="47.25" x14ac:dyDescent="0.2">
      <c r="A426" s="91"/>
      <c r="B426" s="79" t="s">
        <v>121</v>
      </c>
      <c r="C426" s="83">
        <v>921</v>
      </c>
      <c r="D426" s="36" t="s">
        <v>6</v>
      </c>
      <c r="E426" s="36" t="s">
        <v>90</v>
      </c>
      <c r="F426" s="36" t="s">
        <v>120</v>
      </c>
      <c r="G426" s="83">
        <v>1</v>
      </c>
      <c r="H426" s="36"/>
      <c r="I426" s="36"/>
      <c r="J426" s="36"/>
      <c r="K426" s="25">
        <f t="shared" si="34"/>
        <v>816.6</v>
      </c>
      <c r="L426" s="17"/>
    </row>
    <row r="427" spans="1:12" s="15" customFormat="1" ht="31.5" x14ac:dyDescent="0.2">
      <c r="A427" s="91"/>
      <c r="B427" s="80" t="s">
        <v>482</v>
      </c>
      <c r="C427" s="83">
        <v>921</v>
      </c>
      <c r="D427" s="36" t="s">
        <v>6</v>
      </c>
      <c r="E427" s="36" t="s">
        <v>90</v>
      </c>
      <c r="F427" s="16" t="s">
        <v>120</v>
      </c>
      <c r="G427" s="16" t="s">
        <v>118</v>
      </c>
      <c r="H427" s="23" t="s">
        <v>6</v>
      </c>
      <c r="I427" s="16"/>
      <c r="J427" s="36"/>
      <c r="K427" s="25">
        <f t="shared" si="34"/>
        <v>816.6</v>
      </c>
      <c r="L427" s="17"/>
    </row>
    <row r="428" spans="1:12" s="15" customFormat="1" ht="31.5" x14ac:dyDescent="0.2">
      <c r="A428" s="91"/>
      <c r="B428" s="78" t="s">
        <v>483</v>
      </c>
      <c r="C428" s="83">
        <v>921</v>
      </c>
      <c r="D428" s="36" t="s">
        <v>6</v>
      </c>
      <c r="E428" s="36" t="s">
        <v>90</v>
      </c>
      <c r="F428" s="16" t="s">
        <v>120</v>
      </c>
      <c r="G428" s="16" t="s">
        <v>118</v>
      </c>
      <c r="H428" s="16" t="s">
        <v>6</v>
      </c>
      <c r="I428" s="16" t="s">
        <v>484</v>
      </c>
      <c r="J428" s="36"/>
      <c r="K428" s="25">
        <f t="shared" si="34"/>
        <v>816.6</v>
      </c>
      <c r="L428" s="17"/>
    </row>
    <row r="429" spans="1:12" s="15" customFormat="1" ht="31.5" x14ac:dyDescent="0.2">
      <c r="A429" s="91"/>
      <c r="B429" s="78" t="s">
        <v>166</v>
      </c>
      <c r="C429" s="83">
        <v>921</v>
      </c>
      <c r="D429" s="36" t="s">
        <v>6</v>
      </c>
      <c r="E429" s="36" t="s">
        <v>90</v>
      </c>
      <c r="F429" s="16" t="s">
        <v>120</v>
      </c>
      <c r="G429" s="16" t="s">
        <v>118</v>
      </c>
      <c r="H429" s="16" t="s">
        <v>6</v>
      </c>
      <c r="I429" s="16" t="s">
        <v>484</v>
      </c>
      <c r="J429" s="36" t="s">
        <v>58</v>
      </c>
      <c r="K429" s="25">
        <f>71+745.6</f>
        <v>816.6</v>
      </c>
      <c r="L429" s="17"/>
    </row>
    <row r="430" spans="1:12" s="15" customFormat="1" x14ac:dyDescent="0.2">
      <c r="A430" s="91"/>
      <c r="B430" s="50" t="s">
        <v>18</v>
      </c>
      <c r="C430" s="22">
        <v>921</v>
      </c>
      <c r="D430" s="23" t="s">
        <v>8</v>
      </c>
      <c r="E430" s="23"/>
      <c r="F430" s="23"/>
      <c r="G430" s="23"/>
      <c r="H430" s="23"/>
      <c r="I430" s="23"/>
      <c r="J430" s="23"/>
      <c r="K430" s="25">
        <f t="shared" ref="K430:K435" si="35">SUM(K431)</f>
        <v>21</v>
      </c>
      <c r="L430" s="17"/>
    </row>
    <row r="431" spans="1:12" s="15" customFormat="1" ht="20.25" customHeight="1" x14ac:dyDescent="0.2">
      <c r="A431" s="91"/>
      <c r="B431" s="50" t="s">
        <v>398</v>
      </c>
      <c r="C431" s="22">
        <v>921</v>
      </c>
      <c r="D431" s="23" t="s">
        <v>8</v>
      </c>
      <c r="E431" s="23" t="s">
        <v>7</v>
      </c>
      <c r="F431" s="23"/>
      <c r="G431" s="23"/>
      <c r="H431" s="23"/>
      <c r="I431" s="23"/>
      <c r="J431" s="24"/>
      <c r="K431" s="25">
        <f t="shared" si="35"/>
        <v>21</v>
      </c>
      <c r="L431" s="17"/>
    </row>
    <row r="432" spans="1:12" s="15" customFormat="1" ht="25.5" customHeight="1" x14ac:dyDescent="0.2">
      <c r="A432" s="91"/>
      <c r="B432" s="52" t="s">
        <v>261</v>
      </c>
      <c r="C432" s="22">
        <v>921</v>
      </c>
      <c r="D432" s="23" t="s">
        <v>8</v>
      </c>
      <c r="E432" s="23" t="s">
        <v>7</v>
      </c>
      <c r="F432" s="23" t="s">
        <v>120</v>
      </c>
      <c r="G432" s="23"/>
      <c r="H432" s="23"/>
      <c r="I432" s="23"/>
      <c r="J432" s="24"/>
      <c r="K432" s="25">
        <f t="shared" si="35"/>
        <v>21</v>
      </c>
      <c r="L432" s="17"/>
    </row>
    <row r="433" spans="1:12" s="15" customFormat="1" ht="47.25" x14ac:dyDescent="0.2">
      <c r="A433" s="91"/>
      <c r="B433" s="52" t="s">
        <v>121</v>
      </c>
      <c r="C433" s="22">
        <v>921</v>
      </c>
      <c r="D433" s="23" t="s">
        <v>8</v>
      </c>
      <c r="E433" s="23" t="s">
        <v>7</v>
      </c>
      <c r="F433" s="23" t="s">
        <v>120</v>
      </c>
      <c r="G433" s="41">
        <v>1</v>
      </c>
      <c r="H433" s="23"/>
      <c r="I433" s="23"/>
      <c r="J433" s="23"/>
      <c r="K433" s="25">
        <f t="shared" si="35"/>
        <v>21</v>
      </c>
      <c r="L433" s="17"/>
    </row>
    <row r="434" spans="1:12" s="15" customFormat="1" ht="31.5" x14ac:dyDescent="0.2">
      <c r="A434" s="91"/>
      <c r="B434" s="52" t="s">
        <v>143</v>
      </c>
      <c r="C434" s="22">
        <v>921</v>
      </c>
      <c r="D434" s="23" t="s">
        <v>8</v>
      </c>
      <c r="E434" s="23" t="s">
        <v>7</v>
      </c>
      <c r="F434" s="23" t="s">
        <v>120</v>
      </c>
      <c r="G434" s="41">
        <v>1</v>
      </c>
      <c r="H434" s="23" t="s">
        <v>4</v>
      </c>
      <c r="I434" s="23"/>
      <c r="J434" s="23"/>
      <c r="K434" s="25">
        <f t="shared" si="35"/>
        <v>21</v>
      </c>
      <c r="L434" s="17"/>
    </row>
    <row r="435" spans="1:12" s="15" customFormat="1" x14ac:dyDescent="0.2">
      <c r="A435" s="91"/>
      <c r="B435" s="50" t="s">
        <v>400</v>
      </c>
      <c r="C435" s="22">
        <v>921</v>
      </c>
      <c r="D435" s="23" t="s">
        <v>8</v>
      </c>
      <c r="E435" s="23" t="s">
        <v>7</v>
      </c>
      <c r="F435" s="23" t="s">
        <v>120</v>
      </c>
      <c r="G435" s="23" t="s">
        <v>118</v>
      </c>
      <c r="H435" s="23" t="s">
        <v>4</v>
      </c>
      <c r="I435" s="23" t="s">
        <v>399</v>
      </c>
      <c r="J435" s="24"/>
      <c r="K435" s="25">
        <f t="shared" si="35"/>
        <v>21</v>
      </c>
      <c r="L435" s="17"/>
    </row>
    <row r="436" spans="1:12" s="15" customFormat="1" ht="18.75" customHeight="1" x14ac:dyDescent="0.2">
      <c r="A436" s="91"/>
      <c r="B436" s="50" t="s">
        <v>166</v>
      </c>
      <c r="C436" s="22">
        <v>921</v>
      </c>
      <c r="D436" s="23" t="s">
        <v>8</v>
      </c>
      <c r="E436" s="23" t="s">
        <v>7</v>
      </c>
      <c r="F436" s="23" t="s">
        <v>120</v>
      </c>
      <c r="G436" s="23" t="s">
        <v>118</v>
      </c>
      <c r="H436" s="23" t="s">
        <v>4</v>
      </c>
      <c r="I436" s="23" t="s">
        <v>399</v>
      </c>
      <c r="J436" s="24" t="s">
        <v>58</v>
      </c>
      <c r="K436" s="25">
        <v>21</v>
      </c>
      <c r="L436" s="17"/>
    </row>
    <row r="437" spans="1:12" s="15" customFormat="1" ht="18.75" customHeight="1" x14ac:dyDescent="0.2">
      <c r="A437" s="91"/>
      <c r="B437" s="50" t="s">
        <v>20</v>
      </c>
      <c r="C437" s="22">
        <v>921</v>
      </c>
      <c r="D437" s="24" t="s">
        <v>21</v>
      </c>
      <c r="E437" s="24"/>
      <c r="F437" s="24"/>
      <c r="G437" s="22"/>
      <c r="H437" s="24"/>
      <c r="I437" s="24"/>
      <c r="J437" s="24"/>
      <c r="K437" s="25">
        <f t="shared" ref="K437:K440" si="36">SUM(K438)</f>
        <v>87494.400000000009</v>
      </c>
      <c r="L437" s="17"/>
    </row>
    <row r="438" spans="1:12" s="15" customFormat="1" x14ac:dyDescent="0.2">
      <c r="A438" s="91"/>
      <c r="B438" s="50" t="s">
        <v>29</v>
      </c>
      <c r="C438" s="22">
        <v>921</v>
      </c>
      <c r="D438" s="24" t="s">
        <v>21</v>
      </c>
      <c r="E438" s="24" t="s">
        <v>6</v>
      </c>
      <c r="F438" s="23"/>
      <c r="G438" s="23"/>
      <c r="H438" s="23"/>
      <c r="I438" s="23"/>
      <c r="J438" s="23"/>
      <c r="K438" s="25">
        <f>SUM(K439)</f>
        <v>87494.400000000009</v>
      </c>
      <c r="L438" s="17"/>
    </row>
    <row r="439" spans="1:12" s="15" customFormat="1" ht="31.5" x14ac:dyDescent="0.2">
      <c r="A439" s="91"/>
      <c r="B439" s="52" t="s">
        <v>261</v>
      </c>
      <c r="C439" s="22">
        <v>921</v>
      </c>
      <c r="D439" s="24" t="s">
        <v>21</v>
      </c>
      <c r="E439" s="24" t="s">
        <v>6</v>
      </c>
      <c r="F439" s="23" t="s">
        <v>120</v>
      </c>
      <c r="G439" s="23"/>
      <c r="H439" s="23"/>
      <c r="I439" s="23"/>
      <c r="J439" s="23"/>
      <c r="K439" s="25">
        <f>SUM(K440)</f>
        <v>87494.400000000009</v>
      </c>
      <c r="L439" s="17"/>
    </row>
    <row r="440" spans="1:12" s="15" customFormat="1" ht="31.5" x14ac:dyDescent="0.2">
      <c r="A440" s="91"/>
      <c r="B440" s="58" t="s">
        <v>361</v>
      </c>
      <c r="C440" s="22">
        <v>921</v>
      </c>
      <c r="D440" s="24" t="s">
        <v>21</v>
      </c>
      <c r="E440" s="24" t="s">
        <v>6</v>
      </c>
      <c r="F440" s="23" t="s">
        <v>120</v>
      </c>
      <c r="G440" s="23" t="s">
        <v>192</v>
      </c>
      <c r="H440" s="23"/>
      <c r="I440" s="23"/>
      <c r="J440" s="23"/>
      <c r="K440" s="25">
        <f t="shared" si="36"/>
        <v>87494.400000000009</v>
      </c>
      <c r="L440" s="17"/>
    </row>
    <row r="441" spans="1:12" s="15" customFormat="1" ht="47.25" x14ac:dyDescent="0.2">
      <c r="A441" s="91"/>
      <c r="B441" s="58" t="s">
        <v>362</v>
      </c>
      <c r="C441" s="22">
        <v>921</v>
      </c>
      <c r="D441" s="24" t="s">
        <v>21</v>
      </c>
      <c r="E441" s="24" t="s">
        <v>6</v>
      </c>
      <c r="F441" s="23" t="s">
        <v>120</v>
      </c>
      <c r="G441" s="23" t="s">
        <v>192</v>
      </c>
      <c r="H441" s="23" t="s">
        <v>2</v>
      </c>
      <c r="I441" s="23"/>
      <c r="J441" s="23"/>
      <c r="K441" s="25">
        <f>SUM(K442)</f>
        <v>87494.400000000009</v>
      </c>
      <c r="L441" s="17"/>
    </row>
    <row r="442" spans="1:12" s="15" customFormat="1" ht="63" x14ac:dyDescent="0.2">
      <c r="A442" s="91"/>
      <c r="B442" s="50" t="s">
        <v>325</v>
      </c>
      <c r="C442" s="22">
        <v>921</v>
      </c>
      <c r="D442" s="24" t="s">
        <v>21</v>
      </c>
      <c r="E442" s="24" t="s">
        <v>6</v>
      </c>
      <c r="F442" s="23" t="s">
        <v>120</v>
      </c>
      <c r="G442" s="23" t="s">
        <v>192</v>
      </c>
      <c r="H442" s="23" t="s">
        <v>2</v>
      </c>
      <c r="I442" s="23" t="s">
        <v>324</v>
      </c>
      <c r="J442" s="23"/>
      <c r="K442" s="25">
        <f>SUM(K443:K444)</f>
        <v>87494.400000000009</v>
      </c>
      <c r="L442" s="17"/>
    </row>
    <row r="443" spans="1:12" s="15" customFormat="1" ht="31.5" x14ac:dyDescent="0.2">
      <c r="A443" s="91"/>
      <c r="B443" s="50" t="s">
        <v>166</v>
      </c>
      <c r="C443" s="22">
        <v>921</v>
      </c>
      <c r="D443" s="24" t="s">
        <v>21</v>
      </c>
      <c r="E443" s="24" t="s">
        <v>6</v>
      </c>
      <c r="F443" s="23" t="s">
        <v>120</v>
      </c>
      <c r="G443" s="23" t="s">
        <v>192</v>
      </c>
      <c r="H443" s="23" t="s">
        <v>2</v>
      </c>
      <c r="I443" s="23" t="s">
        <v>324</v>
      </c>
      <c r="J443" s="23" t="s">
        <v>58</v>
      </c>
      <c r="K443" s="25"/>
      <c r="L443" s="17"/>
    </row>
    <row r="444" spans="1:12" s="15" customFormat="1" ht="31.5" x14ac:dyDescent="0.2">
      <c r="A444" s="91"/>
      <c r="B444" s="50" t="s">
        <v>97</v>
      </c>
      <c r="C444" s="22">
        <v>921</v>
      </c>
      <c r="D444" s="24" t="s">
        <v>21</v>
      </c>
      <c r="E444" s="24" t="s">
        <v>6</v>
      </c>
      <c r="F444" s="23" t="s">
        <v>120</v>
      </c>
      <c r="G444" s="23" t="s">
        <v>192</v>
      </c>
      <c r="H444" s="23" t="s">
        <v>2</v>
      </c>
      <c r="I444" s="23" t="s">
        <v>324</v>
      </c>
      <c r="J444" s="23" t="s">
        <v>65</v>
      </c>
      <c r="K444" s="25">
        <f>88963.6-1469.2</f>
        <v>87494.400000000009</v>
      </c>
      <c r="L444" s="17"/>
    </row>
    <row r="445" spans="1:12" s="15" customFormat="1" ht="31.5" x14ac:dyDescent="0.2">
      <c r="A445" s="86">
        <v>8</v>
      </c>
      <c r="B445" s="50" t="s">
        <v>203</v>
      </c>
      <c r="C445" s="22">
        <v>923</v>
      </c>
      <c r="D445" s="24"/>
      <c r="E445" s="24"/>
      <c r="F445" s="23"/>
      <c r="G445" s="23"/>
      <c r="H445" s="23"/>
      <c r="I445" s="23"/>
      <c r="J445" s="24"/>
      <c r="K445" s="25">
        <f>K446+K479</f>
        <v>13463.099999999999</v>
      </c>
      <c r="L445" s="17"/>
    </row>
    <row r="446" spans="1:12" s="15" customFormat="1" x14ac:dyDescent="0.2">
      <c r="A446" s="86"/>
      <c r="B446" s="50" t="s">
        <v>42</v>
      </c>
      <c r="C446" s="22">
        <v>923</v>
      </c>
      <c r="D446" s="24" t="s">
        <v>7</v>
      </c>
      <c r="E446" s="24"/>
      <c r="F446" s="23"/>
      <c r="G446" s="23"/>
      <c r="H446" s="23"/>
      <c r="I446" s="23"/>
      <c r="J446" s="24"/>
      <c r="K446" s="25">
        <f>K447+K455</f>
        <v>13451.099999999999</v>
      </c>
      <c r="L446" s="17"/>
    </row>
    <row r="447" spans="1:12" s="15" customFormat="1" ht="19.149999999999999" customHeight="1" x14ac:dyDescent="0.2">
      <c r="A447" s="86"/>
      <c r="B447" s="78" t="s">
        <v>437</v>
      </c>
      <c r="C447" s="83">
        <v>923</v>
      </c>
      <c r="D447" s="36" t="s">
        <v>7</v>
      </c>
      <c r="E447" s="36" t="s">
        <v>4</v>
      </c>
      <c r="F447" s="16"/>
      <c r="G447" s="16"/>
      <c r="H447" s="16"/>
      <c r="I447" s="16"/>
      <c r="J447" s="36"/>
      <c r="K447" s="20">
        <f>K448</f>
        <v>0</v>
      </c>
      <c r="L447" s="17"/>
    </row>
    <row r="448" spans="1:12" s="15" customFormat="1" ht="33.6" customHeight="1" x14ac:dyDescent="0.2">
      <c r="A448" s="86"/>
      <c r="B448" s="78" t="s">
        <v>489</v>
      </c>
      <c r="C448" s="83">
        <v>923</v>
      </c>
      <c r="D448" s="36" t="s">
        <v>7</v>
      </c>
      <c r="E448" s="36" t="s">
        <v>4</v>
      </c>
      <c r="F448" s="16" t="s">
        <v>30</v>
      </c>
      <c r="G448" s="16"/>
      <c r="H448" s="16"/>
      <c r="I448" s="16"/>
      <c r="J448" s="36"/>
      <c r="K448" s="20">
        <f>K449</f>
        <v>0</v>
      </c>
      <c r="L448" s="17"/>
    </row>
    <row r="449" spans="1:12" s="15" customFormat="1" ht="35.450000000000003" customHeight="1" x14ac:dyDescent="0.2">
      <c r="A449" s="86"/>
      <c r="B449" s="78" t="s">
        <v>264</v>
      </c>
      <c r="C449" s="83">
        <v>923</v>
      </c>
      <c r="D449" s="36" t="s">
        <v>7</v>
      </c>
      <c r="E449" s="36" t="s">
        <v>4</v>
      </c>
      <c r="F449" s="16" t="s">
        <v>30</v>
      </c>
      <c r="G449" s="16" t="s">
        <v>118</v>
      </c>
      <c r="H449" s="16"/>
      <c r="I449" s="16"/>
      <c r="J449" s="36"/>
      <c r="K449" s="20">
        <f>K450</f>
        <v>0</v>
      </c>
      <c r="L449" s="17"/>
    </row>
    <row r="450" spans="1:12" s="15" customFormat="1" ht="36.6" customHeight="1" x14ac:dyDescent="0.2">
      <c r="A450" s="86"/>
      <c r="B450" s="79" t="s">
        <v>104</v>
      </c>
      <c r="C450" s="83">
        <v>923</v>
      </c>
      <c r="D450" s="36" t="s">
        <v>7</v>
      </c>
      <c r="E450" s="36" t="s">
        <v>4</v>
      </c>
      <c r="F450" s="16" t="s">
        <v>30</v>
      </c>
      <c r="G450" s="35">
        <v>1</v>
      </c>
      <c r="H450" s="16" t="s">
        <v>2</v>
      </c>
      <c r="I450" s="16"/>
      <c r="J450" s="36"/>
      <c r="K450" s="20">
        <f>SUM(K451+K453)</f>
        <v>0</v>
      </c>
      <c r="L450" s="17"/>
    </row>
    <row r="451" spans="1:12" s="15" customFormat="1" ht="46.5" customHeight="1" x14ac:dyDescent="0.2">
      <c r="A451" s="86"/>
      <c r="B451" s="78" t="s">
        <v>485</v>
      </c>
      <c r="C451" s="83">
        <v>923</v>
      </c>
      <c r="D451" s="36" t="s">
        <v>7</v>
      </c>
      <c r="E451" s="36" t="s">
        <v>4</v>
      </c>
      <c r="F451" s="16" t="s">
        <v>30</v>
      </c>
      <c r="G451" s="35">
        <v>1</v>
      </c>
      <c r="H451" s="16" t="s">
        <v>2</v>
      </c>
      <c r="I451" s="16" t="s">
        <v>486</v>
      </c>
      <c r="J451" s="36"/>
      <c r="K451" s="20">
        <f>K452</f>
        <v>0</v>
      </c>
      <c r="L451" s="17"/>
    </row>
    <row r="452" spans="1:12" s="15" customFormat="1" ht="34.9" customHeight="1" x14ac:dyDescent="0.2">
      <c r="A452" s="86"/>
      <c r="B452" s="78" t="s">
        <v>166</v>
      </c>
      <c r="C452" s="83">
        <v>923</v>
      </c>
      <c r="D452" s="36" t="s">
        <v>7</v>
      </c>
      <c r="E452" s="36" t="s">
        <v>4</v>
      </c>
      <c r="F452" s="16" t="s">
        <v>30</v>
      </c>
      <c r="G452" s="35">
        <v>1</v>
      </c>
      <c r="H452" s="16" t="s">
        <v>2</v>
      </c>
      <c r="I452" s="16" t="s">
        <v>486</v>
      </c>
      <c r="J452" s="36" t="s">
        <v>58</v>
      </c>
      <c r="K452" s="20">
        <f>26455.6-26455.6</f>
        <v>0</v>
      </c>
      <c r="L452" s="17"/>
    </row>
    <row r="453" spans="1:12" s="15" customFormat="1" ht="80.25" customHeight="1" x14ac:dyDescent="0.2">
      <c r="A453" s="86"/>
      <c r="B453" s="78" t="s">
        <v>487</v>
      </c>
      <c r="C453" s="83">
        <v>923</v>
      </c>
      <c r="D453" s="36" t="s">
        <v>7</v>
      </c>
      <c r="E453" s="36" t="s">
        <v>4</v>
      </c>
      <c r="F453" s="16" t="s">
        <v>30</v>
      </c>
      <c r="G453" s="35">
        <v>1</v>
      </c>
      <c r="H453" s="16" t="s">
        <v>2</v>
      </c>
      <c r="I453" s="16" t="s">
        <v>488</v>
      </c>
      <c r="J453" s="36"/>
      <c r="K453" s="20">
        <f>K454</f>
        <v>0</v>
      </c>
      <c r="L453" s="17"/>
    </row>
    <row r="454" spans="1:12" s="15" customFormat="1" ht="34.9" customHeight="1" x14ac:dyDescent="0.2">
      <c r="A454" s="86"/>
      <c r="B454" s="78" t="s">
        <v>166</v>
      </c>
      <c r="C454" s="83">
        <v>923</v>
      </c>
      <c r="D454" s="36" t="s">
        <v>7</v>
      </c>
      <c r="E454" s="36" t="s">
        <v>4</v>
      </c>
      <c r="F454" s="16" t="s">
        <v>30</v>
      </c>
      <c r="G454" s="35">
        <v>1</v>
      </c>
      <c r="H454" s="16" t="s">
        <v>2</v>
      </c>
      <c r="I454" s="16" t="s">
        <v>488</v>
      </c>
      <c r="J454" s="36" t="s">
        <v>58</v>
      </c>
      <c r="K454" s="20">
        <f>14041.8-14041.8</f>
        <v>0</v>
      </c>
      <c r="L454" s="17"/>
    </row>
    <row r="455" spans="1:12" s="15" customFormat="1" ht="21.6" customHeight="1" x14ac:dyDescent="0.2">
      <c r="A455" s="86"/>
      <c r="B455" s="50" t="s">
        <v>204</v>
      </c>
      <c r="C455" s="22">
        <v>923</v>
      </c>
      <c r="D455" s="24" t="s">
        <v>7</v>
      </c>
      <c r="E455" s="24" t="s">
        <v>7</v>
      </c>
      <c r="F455" s="23"/>
      <c r="G455" s="23"/>
      <c r="H455" s="23"/>
      <c r="I455" s="23"/>
      <c r="J455" s="24"/>
      <c r="K455" s="25">
        <f>K456</f>
        <v>13451.099999999999</v>
      </c>
      <c r="L455" s="17"/>
    </row>
    <row r="456" spans="1:12" s="15" customFormat="1" ht="34.9" customHeight="1" x14ac:dyDescent="0.2">
      <c r="A456" s="86"/>
      <c r="B456" s="52" t="s">
        <v>236</v>
      </c>
      <c r="C456" s="22">
        <v>923</v>
      </c>
      <c r="D456" s="24" t="s">
        <v>7</v>
      </c>
      <c r="E456" s="24" t="s">
        <v>7</v>
      </c>
      <c r="F456" s="23" t="s">
        <v>30</v>
      </c>
      <c r="G456" s="23"/>
      <c r="H456" s="23"/>
      <c r="I456" s="23"/>
      <c r="J456" s="24"/>
      <c r="K456" s="25">
        <f t="shared" ref="K456" si="37">K457</f>
        <v>13451.099999999999</v>
      </c>
      <c r="L456" s="17"/>
    </row>
    <row r="457" spans="1:12" s="15" customFormat="1" ht="33" customHeight="1" x14ac:dyDescent="0.2">
      <c r="A457" s="86"/>
      <c r="B457" s="50" t="s">
        <v>264</v>
      </c>
      <c r="C457" s="22">
        <v>923</v>
      </c>
      <c r="D457" s="24" t="s">
        <v>7</v>
      </c>
      <c r="E457" s="24" t="s">
        <v>7</v>
      </c>
      <c r="F457" s="23" t="s">
        <v>30</v>
      </c>
      <c r="G457" s="23" t="s">
        <v>118</v>
      </c>
      <c r="H457" s="23"/>
      <c r="I457" s="23"/>
      <c r="J457" s="24"/>
      <c r="K457" s="25">
        <f>K467+K458+K476</f>
        <v>13451.099999999999</v>
      </c>
      <c r="L457" s="17"/>
    </row>
    <row r="458" spans="1:12" s="15" customFormat="1" ht="31.9" customHeight="1" x14ac:dyDescent="0.2">
      <c r="A458" s="86"/>
      <c r="B458" s="52" t="s">
        <v>104</v>
      </c>
      <c r="C458" s="22">
        <v>923</v>
      </c>
      <c r="D458" s="24" t="s">
        <v>7</v>
      </c>
      <c r="E458" s="24" t="s">
        <v>7</v>
      </c>
      <c r="F458" s="23" t="s">
        <v>30</v>
      </c>
      <c r="G458" s="41">
        <v>1</v>
      </c>
      <c r="H458" s="23" t="s">
        <v>2</v>
      </c>
      <c r="I458" s="23"/>
      <c r="J458" s="23"/>
      <c r="K458" s="25">
        <f>SUM(K461+K459+K464)</f>
        <v>2330.3999999999996</v>
      </c>
      <c r="L458" s="17"/>
    </row>
    <row r="459" spans="1:12" s="15" customFormat="1" ht="47.25" x14ac:dyDescent="0.2">
      <c r="A459" s="86"/>
      <c r="B459" s="78" t="s">
        <v>167</v>
      </c>
      <c r="C459" s="22">
        <v>923</v>
      </c>
      <c r="D459" s="24" t="s">
        <v>7</v>
      </c>
      <c r="E459" s="24" t="s">
        <v>7</v>
      </c>
      <c r="F459" s="23" t="s">
        <v>30</v>
      </c>
      <c r="G459" s="23" t="s">
        <v>118</v>
      </c>
      <c r="H459" s="23" t="s">
        <v>2</v>
      </c>
      <c r="I459" s="36" t="s">
        <v>168</v>
      </c>
      <c r="J459" s="36"/>
      <c r="K459" s="20">
        <f>SUM(K460:K460)</f>
        <v>63</v>
      </c>
      <c r="L459" s="17"/>
    </row>
    <row r="460" spans="1:12" s="15" customFormat="1" ht="31.5" x14ac:dyDescent="0.2">
      <c r="A460" s="86"/>
      <c r="B460" s="78" t="s">
        <v>55</v>
      </c>
      <c r="C460" s="22">
        <v>923</v>
      </c>
      <c r="D460" s="24" t="s">
        <v>7</v>
      </c>
      <c r="E460" s="24" t="s">
        <v>7</v>
      </c>
      <c r="F460" s="23" t="s">
        <v>30</v>
      </c>
      <c r="G460" s="23" t="s">
        <v>118</v>
      </c>
      <c r="H460" s="23" t="s">
        <v>2</v>
      </c>
      <c r="I460" s="36" t="s">
        <v>168</v>
      </c>
      <c r="J460" s="36" t="s">
        <v>56</v>
      </c>
      <c r="K460" s="20">
        <v>63</v>
      </c>
      <c r="L460" s="17"/>
    </row>
    <row r="461" spans="1:12" s="15" customFormat="1" ht="48.6" customHeight="1" x14ac:dyDescent="0.2">
      <c r="A461" s="86"/>
      <c r="B461" s="50" t="s">
        <v>299</v>
      </c>
      <c r="C461" s="22">
        <v>923</v>
      </c>
      <c r="D461" s="24" t="s">
        <v>7</v>
      </c>
      <c r="E461" s="24" t="s">
        <v>7</v>
      </c>
      <c r="F461" s="23" t="s">
        <v>30</v>
      </c>
      <c r="G461" s="23" t="s">
        <v>118</v>
      </c>
      <c r="H461" s="23" t="s">
        <v>2</v>
      </c>
      <c r="I461" s="23" t="s">
        <v>300</v>
      </c>
      <c r="J461" s="24"/>
      <c r="K461" s="25">
        <f>SUM(K462:K463)</f>
        <v>1511.6</v>
      </c>
      <c r="L461" s="17"/>
    </row>
    <row r="462" spans="1:12" s="15" customFormat="1" ht="50.45" customHeight="1" x14ac:dyDescent="0.2">
      <c r="A462" s="86"/>
      <c r="B462" s="50" t="s">
        <v>165</v>
      </c>
      <c r="C462" s="22">
        <v>923</v>
      </c>
      <c r="D462" s="24" t="s">
        <v>7</v>
      </c>
      <c r="E462" s="24" t="s">
        <v>7</v>
      </c>
      <c r="F462" s="23" t="s">
        <v>30</v>
      </c>
      <c r="G462" s="23" t="s">
        <v>118</v>
      </c>
      <c r="H462" s="23" t="s">
        <v>2</v>
      </c>
      <c r="I462" s="23" t="s">
        <v>300</v>
      </c>
      <c r="J462" s="24" t="s">
        <v>56</v>
      </c>
      <c r="K462" s="25">
        <v>1349.6</v>
      </c>
      <c r="L462" s="17"/>
    </row>
    <row r="463" spans="1:12" s="15" customFormat="1" ht="31.5" x14ac:dyDescent="0.2">
      <c r="A463" s="86"/>
      <c r="B463" s="50" t="s">
        <v>166</v>
      </c>
      <c r="C463" s="22">
        <v>923</v>
      </c>
      <c r="D463" s="24" t="s">
        <v>7</v>
      </c>
      <c r="E463" s="24" t="s">
        <v>7</v>
      </c>
      <c r="F463" s="23" t="s">
        <v>30</v>
      </c>
      <c r="G463" s="23" t="s">
        <v>118</v>
      </c>
      <c r="H463" s="23" t="s">
        <v>2</v>
      </c>
      <c r="I463" s="23" t="s">
        <v>300</v>
      </c>
      <c r="J463" s="24" t="s">
        <v>58</v>
      </c>
      <c r="K463" s="25">
        <v>162</v>
      </c>
      <c r="L463" s="17"/>
    </row>
    <row r="464" spans="1:12" s="15" customFormat="1" ht="99" customHeight="1" x14ac:dyDescent="0.2">
      <c r="A464" s="86"/>
      <c r="B464" s="51" t="s">
        <v>323</v>
      </c>
      <c r="C464" s="22">
        <v>923</v>
      </c>
      <c r="D464" s="24" t="s">
        <v>7</v>
      </c>
      <c r="E464" s="24" t="s">
        <v>7</v>
      </c>
      <c r="F464" s="23" t="s">
        <v>30</v>
      </c>
      <c r="G464" s="41">
        <v>1</v>
      </c>
      <c r="H464" s="23" t="s">
        <v>2</v>
      </c>
      <c r="I464" s="23" t="s">
        <v>105</v>
      </c>
      <c r="J464" s="23"/>
      <c r="K464" s="25">
        <f>SUM(K465:K466)</f>
        <v>755.8</v>
      </c>
      <c r="L464" s="17"/>
    </row>
    <row r="465" spans="1:12" s="15" customFormat="1" ht="63" x14ac:dyDescent="0.2">
      <c r="A465" s="86"/>
      <c r="B465" s="50" t="s">
        <v>165</v>
      </c>
      <c r="C465" s="22">
        <v>923</v>
      </c>
      <c r="D465" s="24" t="s">
        <v>7</v>
      </c>
      <c r="E465" s="24" t="s">
        <v>7</v>
      </c>
      <c r="F465" s="23" t="s">
        <v>30</v>
      </c>
      <c r="G465" s="41">
        <v>1</v>
      </c>
      <c r="H465" s="23" t="s">
        <v>2</v>
      </c>
      <c r="I465" s="23" t="s">
        <v>105</v>
      </c>
      <c r="J465" s="23" t="s">
        <v>56</v>
      </c>
      <c r="K465" s="25">
        <v>674.8</v>
      </c>
      <c r="L465" s="17"/>
    </row>
    <row r="466" spans="1:12" s="15" customFormat="1" ht="32.450000000000003" customHeight="1" x14ac:dyDescent="0.2">
      <c r="A466" s="86"/>
      <c r="B466" s="50" t="s">
        <v>166</v>
      </c>
      <c r="C466" s="22">
        <v>923</v>
      </c>
      <c r="D466" s="24" t="s">
        <v>7</v>
      </c>
      <c r="E466" s="24" t="s">
        <v>7</v>
      </c>
      <c r="F466" s="23" t="s">
        <v>30</v>
      </c>
      <c r="G466" s="41">
        <v>1</v>
      </c>
      <c r="H466" s="23" t="s">
        <v>2</v>
      </c>
      <c r="I466" s="23" t="s">
        <v>105</v>
      </c>
      <c r="J466" s="23" t="s">
        <v>58</v>
      </c>
      <c r="K466" s="25">
        <v>81</v>
      </c>
      <c r="L466" s="17"/>
    </row>
    <row r="467" spans="1:12" s="15" customFormat="1" ht="22.15" customHeight="1" x14ac:dyDescent="0.2">
      <c r="A467" s="86"/>
      <c r="B467" s="50" t="s">
        <v>205</v>
      </c>
      <c r="C467" s="22">
        <v>923</v>
      </c>
      <c r="D467" s="24" t="s">
        <v>7</v>
      </c>
      <c r="E467" s="24" t="s">
        <v>7</v>
      </c>
      <c r="F467" s="23" t="s">
        <v>30</v>
      </c>
      <c r="G467" s="23" t="s">
        <v>118</v>
      </c>
      <c r="H467" s="23" t="s">
        <v>4</v>
      </c>
      <c r="I467" s="23"/>
      <c r="J467" s="24"/>
      <c r="K467" s="25">
        <f>K468+K471+K474</f>
        <v>9100.6999999999989</v>
      </c>
      <c r="L467" s="17"/>
    </row>
    <row r="468" spans="1:12" s="15" customFormat="1" ht="22.9" customHeight="1" x14ac:dyDescent="0.2">
      <c r="A468" s="86"/>
      <c r="B468" s="50" t="s">
        <v>75</v>
      </c>
      <c r="C468" s="22">
        <v>923</v>
      </c>
      <c r="D468" s="24" t="s">
        <v>7</v>
      </c>
      <c r="E468" s="24" t="s">
        <v>7</v>
      </c>
      <c r="F468" s="23" t="s">
        <v>30</v>
      </c>
      <c r="G468" s="23" t="s">
        <v>118</v>
      </c>
      <c r="H468" s="23" t="s">
        <v>4</v>
      </c>
      <c r="I468" s="23" t="s">
        <v>101</v>
      </c>
      <c r="J468" s="24"/>
      <c r="K468" s="25">
        <f>K469+K470</f>
        <v>8666.2999999999993</v>
      </c>
      <c r="L468" s="17"/>
    </row>
    <row r="469" spans="1:12" s="15" customFormat="1" ht="51.6" customHeight="1" x14ac:dyDescent="0.2">
      <c r="A469" s="86"/>
      <c r="B469" s="50" t="s">
        <v>165</v>
      </c>
      <c r="C469" s="22">
        <v>923</v>
      </c>
      <c r="D469" s="24" t="s">
        <v>7</v>
      </c>
      <c r="E469" s="24" t="s">
        <v>7</v>
      </c>
      <c r="F469" s="23" t="s">
        <v>30</v>
      </c>
      <c r="G469" s="23" t="s">
        <v>118</v>
      </c>
      <c r="H469" s="23" t="s">
        <v>4</v>
      </c>
      <c r="I469" s="23" t="s">
        <v>101</v>
      </c>
      <c r="J469" s="24" t="s">
        <v>56</v>
      </c>
      <c r="K469" s="25">
        <v>8377</v>
      </c>
      <c r="L469" s="17"/>
    </row>
    <row r="470" spans="1:12" s="15" customFormat="1" ht="36" customHeight="1" x14ac:dyDescent="0.2">
      <c r="A470" s="86"/>
      <c r="B470" s="50" t="s">
        <v>166</v>
      </c>
      <c r="C470" s="22">
        <v>923</v>
      </c>
      <c r="D470" s="24" t="s">
        <v>7</v>
      </c>
      <c r="E470" s="24" t="s">
        <v>7</v>
      </c>
      <c r="F470" s="23" t="s">
        <v>30</v>
      </c>
      <c r="G470" s="23" t="s">
        <v>118</v>
      </c>
      <c r="H470" s="23" t="s">
        <v>4</v>
      </c>
      <c r="I470" s="23" t="s">
        <v>101</v>
      </c>
      <c r="J470" s="24" t="s">
        <v>58</v>
      </c>
      <c r="K470" s="25">
        <v>289.3</v>
      </c>
      <c r="L470" s="17"/>
    </row>
    <row r="471" spans="1:12" s="15" customFormat="1" ht="47.25" x14ac:dyDescent="0.2">
      <c r="A471" s="86"/>
      <c r="B471" s="50" t="s">
        <v>224</v>
      </c>
      <c r="C471" s="22">
        <v>923</v>
      </c>
      <c r="D471" s="24" t="s">
        <v>7</v>
      </c>
      <c r="E471" s="24" t="s">
        <v>7</v>
      </c>
      <c r="F471" s="23" t="s">
        <v>30</v>
      </c>
      <c r="G471" s="23" t="s">
        <v>118</v>
      </c>
      <c r="H471" s="23" t="s">
        <v>4</v>
      </c>
      <c r="I471" s="23" t="s">
        <v>225</v>
      </c>
      <c r="J471" s="24"/>
      <c r="K471" s="25">
        <f>SUM(K472:K473)</f>
        <v>400</v>
      </c>
      <c r="L471" s="17"/>
    </row>
    <row r="472" spans="1:12" s="15" customFormat="1" ht="63" x14ac:dyDescent="0.2">
      <c r="A472" s="86"/>
      <c r="B472" s="59" t="s">
        <v>165</v>
      </c>
      <c r="C472" s="22">
        <v>923</v>
      </c>
      <c r="D472" s="24" t="s">
        <v>7</v>
      </c>
      <c r="E472" s="24" t="s">
        <v>7</v>
      </c>
      <c r="F472" s="23" t="s">
        <v>30</v>
      </c>
      <c r="G472" s="23" t="s">
        <v>118</v>
      </c>
      <c r="H472" s="23" t="s">
        <v>4</v>
      </c>
      <c r="I472" s="23" t="s">
        <v>225</v>
      </c>
      <c r="J472" s="24" t="s">
        <v>56</v>
      </c>
      <c r="K472" s="25">
        <v>350</v>
      </c>
      <c r="L472" s="17"/>
    </row>
    <row r="473" spans="1:12" s="15" customFormat="1" ht="31.5" x14ac:dyDescent="0.2">
      <c r="A473" s="86"/>
      <c r="B473" s="59" t="s">
        <v>166</v>
      </c>
      <c r="C473" s="22">
        <v>923</v>
      </c>
      <c r="D473" s="24" t="s">
        <v>7</v>
      </c>
      <c r="E473" s="24" t="s">
        <v>7</v>
      </c>
      <c r="F473" s="23" t="s">
        <v>30</v>
      </c>
      <c r="G473" s="23" t="s">
        <v>118</v>
      </c>
      <c r="H473" s="23" t="s">
        <v>4</v>
      </c>
      <c r="I473" s="23" t="s">
        <v>225</v>
      </c>
      <c r="J473" s="24" t="s">
        <v>58</v>
      </c>
      <c r="K473" s="25">
        <v>50</v>
      </c>
      <c r="L473" s="17"/>
    </row>
    <row r="474" spans="1:12" s="15" customFormat="1" ht="19.899999999999999" customHeight="1" x14ac:dyDescent="0.2">
      <c r="A474" s="86"/>
      <c r="B474" s="59" t="s">
        <v>397</v>
      </c>
      <c r="C474" s="22">
        <v>923</v>
      </c>
      <c r="D474" s="23" t="s">
        <v>7</v>
      </c>
      <c r="E474" s="23" t="s">
        <v>7</v>
      </c>
      <c r="F474" s="23" t="s">
        <v>30</v>
      </c>
      <c r="G474" s="41">
        <v>1</v>
      </c>
      <c r="H474" s="23" t="s">
        <v>4</v>
      </c>
      <c r="I474" s="23" t="s">
        <v>396</v>
      </c>
      <c r="J474" s="23"/>
      <c r="K474" s="25">
        <f t="shared" ref="K474:K484" si="38">SUM(K475)</f>
        <v>34.4</v>
      </c>
      <c r="L474" s="17"/>
    </row>
    <row r="475" spans="1:12" s="15" customFormat="1" ht="31.5" x14ac:dyDescent="0.2">
      <c r="A475" s="86"/>
      <c r="B475" s="59" t="s">
        <v>166</v>
      </c>
      <c r="C475" s="22">
        <v>923</v>
      </c>
      <c r="D475" s="23" t="s">
        <v>7</v>
      </c>
      <c r="E475" s="23" t="s">
        <v>7</v>
      </c>
      <c r="F475" s="23" t="s">
        <v>30</v>
      </c>
      <c r="G475" s="41">
        <v>1</v>
      </c>
      <c r="H475" s="23" t="s">
        <v>4</v>
      </c>
      <c r="I475" s="23" t="s">
        <v>396</v>
      </c>
      <c r="J475" s="23" t="s">
        <v>58</v>
      </c>
      <c r="K475" s="25">
        <v>34.4</v>
      </c>
      <c r="L475" s="17"/>
    </row>
    <row r="476" spans="1:12" s="15" customFormat="1" x14ac:dyDescent="0.2">
      <c r="A476" s="86"/>
      <c r="B476" s="59" t="s">
        <v>208</v>
      </c>
      <c r="C476" s="22">
        <v>923</v>
      </c>
      <c r="D476" s="24" t="s">
        <v>7</v>
      </c>
      <c r="E476" s="24" t="s">
        <v>7</v>
      </c>
      <c r="F476" s="23" t="s">
        <v>30</v>
      </c>
      <c r="G476" s="23" t="s">
        <v>118</v>
      </c>
      <c r="H476" s="23" t="s">
        <v>5</v>
      </c>
      <c r="I476" s="23"/>
      <c r="J476" s="24"/>
      <c r="K476" s="25">
        <f t="shared" ref="K476:K477" si="39">SUM(K477)</f>
        <v>2020</v>
      </c>
      <c r="L476" s="17"/>
    </row>
    <row r="477" spans="1:12" s="15" customFormat="1" ht="48.75" customHeight="1" x14ac:dyDescent="0.2">
      <c r="A477" s="86"/>
      <c r="B477" s="62" t="s">
        <v>85</v>
      </c>
      <c r="C477" s="22">
        <v>923</v>
      </c>
      <c r="D477" s="24" t="s">
        <v>7</v>
      </c>
      <c r="E477" s="24" t="s">
        <v>7</v>
      </c>
      <c r="F477" s="23" t="s">
        <v>30</v>
      </c>
      <c r="G477" s="23" t="s">
        <v>118</v>
      </c>
      <c r="H477" s="23" t="s">
        <v>5</v>
      </c>
      <c r="I477" s="23" t="s">
        <v>113</v>
      </c>
      <c r="J477" s="24"/>
      <c r="K477" s="25">
        <f t="shared" si="39"/>
        <v>2020</v>
      </c>
      <c r="L477" s="17"/>
    </row>
    <row r="478" spans="1:12" s="15" customFormat="1" ht="31.5" x14ac:dyDescent="0.2">
      <c r="A478" s="86"/>
      <c r="B478" s="64" t="s">
        <v>164</v>
      </c>
      <c r="C478" s="22">
        <v>923</v>
      </c>
      <c r="D478" s="24" t="s">
        <v>7</v>
      </c>
      <c r="E478" s="24" t="s">
        <v>7</v>
      </c>
      <c r="F478" s="23" t="s">
        <v>30</v>
      </c>
      <c r="G478" s="23" t="s">
        <v>118</v>
      </c>
      <c r="H478" s="23" t="s">
        <v>5</v>
      </c>
      <c r="I478" s="23" t="s">
        <v>113</v>
      </c>
      <c r="J478" s="24" t="s">
        <v>74</v>
      </c>
      <c r="K478" s="25">
        <v>2020</v>
      </c>
      <c r="L478" s="17"/>
    </row>
    <row r="479" spans="1:12" s="15" customFormat="1" x14ac:dyDescent="0.2">
      <c r="A479" s="86"/>
      <c r="B479" s="59" t="s">
        <v>18</v>
      </c>
      <c r="C479" s="22">
        <v>923</v>
      </c>
      <c r="D479" s="23" t="s">
        <v>8</v>
      </c>
      <c r="E479" s="23"/>
      <c r="F479" s="23"/>
      <c r="G479" s="23"/>
      <c r="H479" s="23"/>
      <c r="I479" s="23"/>
      <c r="J479" s="23"/>
      <c r="K479" s="25">
        <f t="shared" si="38"/>
        <v>12</v>
      </c>
      <c r="L479" s="17"/>
    </row>
    <row r="480" spans="1:12" s="15" customFormat="1" ht="31.5" x14ac:dyDescent="0.2">
      <c r="A480" s="86"/>
      <c r="B480" s="59" t="s">
        <v>398</v>
      </c>
      <c r="C480" s="22">
        <v>923</v>
      </c>
      <c r="D480" s="23" t="s">
        <v>8</v>
      </c>
      <c r="E480" s="23" t="s">
        <v>7</v>
      </c>
      <c r="F480" s="23"/>
      <c r="G480" s="23"/>
      <c r="H480" s="23"/>
      <c r="I480" s="23"/>
      <c r="J480" s="24"/>
      <c r="K480" s="25">
        <f>SUM(K481)</f>
        <v>12</v>
      </c>
      <c r="L480" s="17"/>
    </row>
    <row r="481" spans="1:12" s="15" customFormat="1" ht="31.5" x14ac:dyDescent="0.2">
      <c r="A481" s="86"/>
      <c r="B481" s="62" t="s">
        <v>236</v>
      </c>
      <c r="C481" s="22">
        <v>923</v>
      </c>
      <c r="D481" s="23" t="s">
        <v>8</v>
      </c>
      <c r="E481" s="23" t="s">
        <v>7</v>
      </c>
      <c r="F481" s="23" t="s">
        <v>30</v>
      </c>
      <c r="G481" s="23"/>
      <c r="H481" s="23"/>
      <c r="I481" s="23"/>
      <c r="J481" s="24"/>
      <c r="K481" s="25">
        <f t="shared" si="38"/>
        <v>12</v>
      </c>
      <c r="L481" s="17"/>
    </row>
    <row r="482" spans="1:12" s="15" customFormat="1" ht="36" customHeight="1" x14ac:dyDescent="0.2">
      <c r="A482" s="86"/>
      <c r="B482" s="59" t="s">
        <v>264</v>
      </c>
      <c r="C482" s="22">
        <v>923</v>
      </c>
      <c r="D482" s="23" t="s">
        <v>8</v>
      </c>
      <c r="E482" s="23" t="s">
        <v>7</v>
      </c>
      <c r="F482" s="23" t="s">
        <v>30</v>
      </c>
      <c r="G482" s="23" t="s">
        <v>118</v>
      </c>
      <c r="H482" s="23"/>
      <c r="I482" s="23"/>
      <c r="J482" s="24"/>
      <c r="K482" s="25">
        <f t="shared" si="38"/>
        <v>12</v>
      </c>
      <c r="L482" s="17"/>
    </row>
    <row r="483" spans="1:12" s="15" customFormat="1" ht="19.149999999999999" customHeight="1" x14ac:dyDescent="0.2">
      <c r="A483" s="86"/>
      <c r="B483" s="59" t="s">
        <v>205</v>
      </c>
      <c r="C483" s="22">
        <v>923</v>
      </c>
      <c r="D483" s="23" t="s">
        <v>8</v>
      </c>
      <c r="E483" s="23" t="s">
        <v>7</v>
      </c>
      <c r="F483" s="23" t="s">
        <v>30</v>
      </c>
      <c r="G483" s="23" t="s">
        <v>118</v>
      </c>
      <c r="H483" s="23" t="s">
        <v>4</v>
      </c>
      <c r="I483" s="23"/>
      <c r="J483" s="24"/>
      <c r="K483" s="25">
        <f t="shared" si="38"/>
        <v>12</v>
      </c>
      <c r="L483" s="17"/>
    </row>
    <row r="484" spans="1:12" s="15" customFormat="1" ht="19.899999999999999" customHeight="1" x14ac:dyDescent="0.2">
      <c r="A484" s="86"/>
      <c r="B484" s="59" t="s">
        <v>400</v>
      </c>
      <c r="C484" s="22">
        <v>923</v>
      </c>
      <c r="D484" s="23" t="s">
        <v>8</v>
      </c>
      <c r="E484" s="23" t="s">
        <v>7</v>
      </c>
      <c r="F484" s="23" t="s">
        <v>30</v>
      </c>
      <c r="G484" s="23" t="s">
        <v>118</v>
      </c>
      <c r="H484" s="23" t="s">
        <v>4</v>
      </c>
      <c r="I484" s="23" t="s">
        <v>399</v>
      </c>
      <c r="J484" s="24"/>
      <c r="K484" s="25">
        <f t="shared" si="38"/>
        <v>12</v>
      </c>
      <c r="L484" s="17"/>
    </row>
    <row r="485" spans="1:12" s="15" customFormat="1" ht="33" customHeight="1" x14ac:dyDescent="0.2">
      <c r="A485" s="86"/>
      <c r="B485" s="59" t="s">
        <v>166</v>
      </c>
      <c r="C485" s="22">
        <v>923</v>
      </c>
      <c r="D485" s="23" t="s">
        <v>8</v>
      </c>
      <c r="E485" s="23" t="s">
        <v>7</v>
      </c>
      <c r="F485" s="23" t="s">
        <v>30</v>
      </c>
      <c r="G485" s="23" t="s">
        <v>118</v>
      </c>
      <c r="H485" s="23" t="s">
        <v>4</v>
      </c>
      <c r="I485" s="23" t="s">
        <v>399</v>
      </c>
      <c r="J485" s="24" t="s">
        <v>58</v>
      </c>
      <c r="K485" s="25">
        <v>12</v>
      </c>
      <c r="L485" s="17"/>
    </row>
    <row r="486" spans="1:12" s="15" customFormat="1" ht="32.25" customHeight="1" x14ac:dyDescent="0.2">
      <c r="A486" s="90">
        <v>9</v>
      </c>
      <c r="B486" s="50" t="s">
        <v>178</v>
      </c>
      <c r="C486" s="22">
        <v>925</v>
      </c>
      <c r="D486" s="24"/>
      <c r="E486" s="24"/>
      <c r="F486" s="24"/>
      <c r="G486" s="22"/>
      <c r="H486" s="24"/>
      <c r="I486" s="24"/>
      <c r="J486" s="24"/>
      <c r="K486" s="25">
        <f>SUM(K487+K495+K682)</f>
        <v>2261255.4000000004</v>
      </c>
      <c r="L486" s="17"/>
    </row>
    <row r="487" spans="1:12" s="15" customFormat="1" ht="18.600000000000001" customHeight="1" x14ac:dyDescent="0.2">
      <c r="A487" s="91"/>
      <c r="B487" s="50" t="s">
        <v>14</v>
      </c>
      <c r="C487" s="22">
        <v>925</v>
      </c>
      <c r="D487" s="24" t="s">
        <v>5</v>
      </c>
      <c r="E487" s="24"/>
      <c r="F487" s="24"/>
      <c r="G487" s="22"/>
      <c r="H487" s="24"/>
      <c r="I487" s="24"/>
      <c r="J487" s="24"/>
      <c r="K487" s="25">
        <f>SUM(K488)</f>
        <v>156.5</v>
      </c>
      <c r="L487" s="17"/>
    </row>
    <row r="488" spans="1:12" s="15" customFormat="1" ht="34.9" customHeight="1" x14ac:dyDescent="0.2">
      <c r="A488" s="91"/>
      <c r="B488" s="50" t="s">
        <v>181</v>
      </c>
      <c r="C488" s="22">
        <v>925</v>
      </c>
      <c r="D488" s="24" t="s">
        <v>5</v>
      </c>
      <c r="E488" s="23" t="s">
        <v>10</v>
      </c>
      <c r="F488" s="23"/>
      <c r="G488" s="41"/>
      <c r="H488" s="23"/>
      <c r="I488" s="23"/>
      <c r="J488" s="24"/>
      <c r="K488" s="20">
        <f t="shared" ref="K488" si="40">K489</f>
        <v>156.5</v>
      </c>
      <c r="L488" s="17"/>
    </row>
    <row r="489" spans="1:12" s="15" customFormat="1" ht="36" customHeight="1" x14ac:dyDescent="0.2">
      <c r="A489" s="91"/>
      <c r="B489" s="58" t="s">
        <v>242</v>
      </c>
      <c r="C489" s="22">
        <v>925</v>
      </c>
      <c r="D489" s="23" t="s">
        <v>5</v>
      </c>
      <c r="E489" s="23" t="s">
        <v>10</v>
      </c>
      <c r="F489" s="23" t="s">
        <v>108</v>
      </c>
      <c r="G489" s="23"/>
      <c r="H489" s="23"/>
      <c r="I489" s="23"/>
      <c r="J489" s="24"/>
      <c r="K489" s="25">
        <f>K490</f>
        <v>156.5</v>
      </c>
      <c r="L489" s="17"/>
    </row>
    <row r="490" spans="1:12" s="15" customFormat="1" ht="51" customHeight="1" x14ac:dyDescent="0.2">
      <c r="A490" s="91"/>
      <c r="B490" s="58" t="s">
        <v>243</v>
      </c>
      <c r="C490" s="22">
        <v>925</v>
      </c>
      <c r="D490" s="23" t="s">
        <v>5</v>
      </c>
      <c r="E490" s="23" t="s">
        <v>10</v>
      </c>
      <c r="F490" s="23" t="s">
        <v>108</v>
      </c>
      <c r="G490" s="23" t="s">
        <v>158</v>
      </c>
      <c r="H490" s="23"/>
      <c r="I490" s="23"/>
      <c r="J490" s="24"/>
      <c r="K490" s="25">
        <f>SUM(K491)</f>
        <v>156.5</v>
      </c>
      <c r="L490" s="17"/>
    </row>
    <row r="491" spans="1:12" s="15" customFormat="1" ht="33" customHeight="1" x14ac:dyDescent="0.2">
      <c r="A491" s="91"/>
      <c r="B491" s="58" t="s">
        <v>182</v>
      </c>
      <c r="C491" s="22">
        <v>925</v>
      </c>
      <c r="D491" s="23" t="s">
        <v>5</v>
      </c>
      <c r="E491" s="23" t="s">
        <v>10</v>
      </c>
      <c r="F491" s="23" t="s">
        <v>108</v>
      </c>
      <c r="G491" s="23" t="s">
        <v>158</v>
      </c>
      <c r="H491" s="23" t="s">
        <v>2</v>
      </c>
      <c r="I491" s="23"/>
      <c r="J491" s="24"/>
      <c r="K491" s="25">
        <f>SUM(K492)</f>
        <v>156.5</v>
      </c>
      <c r="L491" s="17"/>
    </row>
    <row r="492" spans="1:12" s="15" customFormat="1" ht="31.5" x14ac:dyDescent="0.2">
      <c r="A492" s="91"/>
      <c r="B492" s="58" t="s">
        <v>183</v>
      </c>
      <c r="C492" s="22">
        <v>925</v>
      </c>
      <c r="D492" s="23" t="s">
        <v>5</v>
      </c>
      <c r="E492" s="23" t="s">
        <v>10</v>
      </c>
      <c r="F492" s="23" t="s">
        <v>108</v>
      </c>
      <c r="G492" s="23" t="s">
        <v>158</v>
      </c>
      <c r="H492" s="23" t="s">
        <v>2</v>
      </c>
      <c r="I492" s="23" t="s">
        <v>186</v>
      </c>
      <c r="J492" s="24"/>
      <c r="K492" s="25">
        <f>SUM(K493:K494)</f>
        <v>156.5</v>
      </c>
      <c r="L492" s="17"/>
    </row>
    <row r="493" spans="1:12" s="15" customFormat="1" ht="30.6" customHeight="1" x14ac:dyDescent="0.2">
      <c r="A493" s="91"/>
      <c r="B493" s="50" t="s">
        <v>166</v>
      </c>
      <c r="C493" s="22">
        <v>925</v>
      </c>
      <c r="D493" s="23" t="s">
        <v>5</v>
      </c>
      <c r="E493" s="23" t="s">
        <v>10</v>
      </c>
      <c r="F493" s="23" t="s">
        <v>108</v>
      </c>
      <c r="G493" s="23" t="s">
        <v>158</v>
      </c>
      <c r="H493" s="23" t="s">
        <v>2</v>
      </c>
      <c r="I493" s="23" t="s">
        <v>186</v>
      </c>
      <c r="J493" s="24" t="s">
        <v>58</v>
      </c>
      <c r="K493" s="25">
        <f>20+15+71.5+50</f>
        <v>156.5</v>
      </c>
      <c r="L493" s="17"/>
    </row>
    <row r="494" spans="1:12" s="15" customFormat="1" ht="33" customHeight="1" x14ac:dyDescent="0.2">
      <c r="A494" s="91"/>
      <c r="B494" s="50" t="s">
        <v>73</v>
      </c>
      <c r="C494" s="22">
        <v>925</v>
      </c>
      <c r="D494" s="23" t="s">
        <v>5</v>
      </c>
      <c r="E494" s="23" t="s">
        <v>10</v>
      </c>
      <c r="F494" s="23" t="s">
        <v>108</v>
      </c>
      <c r="G494" s="23" t="s">
        <v>158</v>
      </c>
      <c r="H494" s="23" t="s">
        <v>2</v>
      </c>
      <c r="I494" s="23" t="s">
        <v>186</v>
      </c>
      <c r="J494" s="24" t="s">
        <v>74</v>
      </c>
      <c r="K494" s="25"/>
      <c r="L494" s="17"/>
    </row>
    <row r="495" spans="1:12" s="15" customFormat="1" ht="21" customHeight="1" x14ac:dyDescent="0.2">
      <c r="A495" s="91"/>
      <c r="B495" s="50" t="s">
        <v>18</v>
      </c>
      <c r="C495" s="22">
        <v>925</v>
      </c>
      <c r="D495" s="23" t="s">
        <v>8</v>
      </c>
      <c r="E495" s="24"/>
      <c r="F495" s="24"/>
      <c r="G495" s="22"/>
      <c r="H495" s="24"/>
      <c r="I495" s="24"/>
      <c r="J495" s="24"/>
      <c r="K495" s="25">
        <f>SUM(K496+K529+K619+K593+K613)</f>
        <v>2245131.8000000003</v>
      </c>
      <c r="L495" s="17"/>
    </row>
    <row r="496" spans="1:12" s="15" customFormat="1" x14ac:dyDescent="0.2">
      <c r="A496" s="91"/>
      <c r="B496" s="50" t="s">
        <v>25</v>
      </c>
      <c r="C496" s="22">
        <v>925</v>
      </c>
      <c r="D496" s="24" t="s">
        <v>8</v>
      </c>
      <c r="E496" s="24" t="s">
        <v>2</v>
      </c>
      <c r="F496" s="24"/>
      <c r="G496" s="22"/>
      <c r="H496" s="24"/>
      <c r="I496" s="24"/>
      <c r="J496" s="24"/>
      <c r="K496" s="25">
        <f>SUM(K497+K520+K515)</f>
        <v>770330.5</v>
      </c>
      <c r="L496" s="17"/>
    </row>
    <row r="497" spans="1:12" s="15" customFormat="1" ht="31.5" x14ac:dyDescent="0.2">
      <c r="A497" s="91"/>
      <c r="B497" s="52" t="s">
        <v>201</v>
      </c>
      <c r="C497" s="22">
        <v>925</v>
      </c>
      <c r="D497" s="24" t="s">
        <v>8</v>
      </c>
      <c r="E497" s="24" t="s">
        <v>2</v>
      </c>
      <c r="F497" s="24" t="s">
        <v>2</v>
      </c>
      <c r="G497" s="22"/>
      <c r="H497" s="24"/>
      <c r="I497" s="24"/>
      <c r="J497" s="24"/>
      <c r="K497" s="25">
        <f t="shared" ref="K497" si="41">SUM(K498)</f>
        <v>733852.4</v>
      </c>
      <c r="L497" s="17"/>
    </row>
    <row r="498" spans="1:12" s="15" customFormat="1" ht="33.6" customHeight="1" x14ac:dyDescent="0.2">
      <c r="A498" s="91"/>
      <c r="B498" s="52" t="s">
        <v>265</v>
      </c>
      <c r="C498" s="22">
        <v>925</v>
      </c>
      <c r="D498" s="24" t="s">
        <v>8</v>
      </c>
      <c r="E498" s="24" t="s">
        <v>2</v>
      </c>
      <c r="F498" s="24" t="s">
        <v>2</v>
      </c>
      <c r="G498" s="22">
        <v>1</v>
      </c>
      <c r="H498" s="24"/>
      <c r="I498" s="24"/>
      <c r="J498" s="24"/>
      <c r="K498" s="25">
        <f>SUM(K499+K502+K505+K512)</f>
        <v>733852.4</v>
      </c>
      <c r="L498" s="17"/>
    </row>
    <row r="499" spans="1:12" s="15" customFormat="1" ht="65.45" customHeight="1" x14ac:dyDescent="0.2">
      <c r="A499" s="91"/>
      <c r="B499" s="52" t="s">
        <v>150</v>
      </c>
      <c r="C499" s="22">
        <v>925</v>
      </c>
      <c r="D499" s="24" t="s">
        <v>8</v>
      </c>
      <c r="E499" s="24" t="s">
        <v>2</v>
      </c>
      <c r="F499" s="24" t="s">
        <v>2</v>
      </c>
      <c r="G499" s="22">
        <v>1</v>
      </c>
      <c r="H499" s="24" t="s">
        <v>2</v>
      </c>
      <c r="I499" s="24"/>
      <c r="J499" s="24"/>
      <c r="K499" s="25">
        <f>K500</f>
        <v>14283</v>
      </c>
      <c r="L499" s="17"/>
    </row>
    <row r="500" spans="1:12" s="15" customFormat="1" ht="101.45" customHeight="1" x14ac:dyDescent="0.2">
      <c r="A500" s="91"/>
      <c r="B500" s="50" t="s">
        <v>453</v>
      </c>
      <c r="C500" s="22">
        <v>925</v>
      </c>
      <c r="D500" s="24" t="s">
        <v>8</v>
      </c>
      <c r="E500" s="24" t="s">
        <v>2</v>
      </c>
      <c r="F500" s="24" t="s">
        <v>2</v>
      </c>
      <c r="G500" s="22">
        <v>1</v>
      </c>
      <c r="H500" s="24" t="s">
        <v>2</v>
      </c>
      <c r="I500" s="24" t="s">
        <v>454</v>
      </c>
      <c r="J500" s="24"/>
      <c r="K500" s="25">
        <f>K501</f>
        <v>14283</v>
      </c>
      <c r="L500" s="17"/>
    </row>
    <row r="501" spans="1:12" s="15" customFormat="1" ht="31.5" x14ac:dyDescent="0.2">
      <c r="A501" s="91"/>
      <c r="B501" s="50" t="s">
        <v>73</v>
      </c>
      <c r="C501" s="22">
        <v>925</v>
      </c>
      <c r="D501" s="24" t="s">
        <v>8</v>
      </c>
      <c r="E501" s="24" t="s">
        <v>2</v>
      </c>
      <c r="F501" s="24" t="s">
        <v>2</v>
      </c>
      <c r="G501" s="22">
        <v>1</v>
      </c>
      <c r="H501" s="24" t="s">
        <v>2</v>
      </c>
      <c r="I501" s="24" t="s">
        <v>454</v>
      </c>
      <c r="J501" s="24" t="s">
        <v>74</v>
      </c>
      <c r="K501" s="25">
        <v>14283</v>
      </c>
      <c r="L501" s="17"/>
    </row>
    <row r="502" spans="1:12" s="15" customFormat="1" ht="65.25" customHeight="1" x14ac:dyDescent="0.2">
      <c r="A502" s="91"/>
      <c r="B502" s="52" t="s">
        <v>144</v>
      </c>
      <c r="C502" s="22">
        <v>925</v>
      </c>
      <c r="D502" s="24" t="s">
        <v>8</v>
      </c>
      <c r="E502" s="24" t="s">
        <v>2</v>
      </c>
      <c r="F502" s="24" t="s">
        <v>2</v>
      </c>
      <c r="G502" s="22">
        <v>1</v>
      </c>
      <c r="H502" s="24" t="s">
        <v>6</v>
      </c>
      <c r="I502" s="24"/>
      <c r="J502" s="24"/>
      <c r="K502" s="25">
        <f t="shared" ref="K502:K503" si="42">SUM(K503)</f>
        <v>456.6</v>
      </c>
      <c r="L502" s="17"/>
    </row>
    <row r="503" spans="1:12" s="15" customFormat="1" ht="103.15" customHeight="1" x14ac:dyDescent="0.2">
      <c r="A503" s="91"/>
      <c r="B503" s="65" t="s">
        <v>334</v>
      </c>
      <c r="C503" s="22">
        <v>925</v>
      </c>
      <c r="D503" s="24" t="s">
        <v>8</v>
      </c>
      <c r="E503" s="24" t="s">
        <v>2</v>
      </c>
      <c r="F503" s="24" t="s">
        <v>2</v>
      </c>
      <c r="G503" s="22">
        <v>1</v>
      </c>
      <c r="H503" s="24" t="s">
        <v>6</v>
      </c>
      <c r="I503" s="24" t="s">
        <v>145</v>
      </c>
      <c r="J503" s="24"/>
      <c r="K503" s="25">
        <f t="shared" si="42"/>
        <v>456.6</v>
      </c>
      <c r="L503" s="17"/>
    </row>
    <row r="504" spans="1:12" s="15" customFormat="1" ht="33" customHeight="1" x14ac:dyDescent="0.2">
      <c r="A504" s="91"/>
      <c r="B504" s="57" t="s">
        <v>164</v>
      </c>
      <c r="C504" s="22">
        <v>925</v>
      </c>
      <c r="D504" s="24" t="s">
        <v>8</v>
      </c>
      <c r="E504" s="24" t="s">
        <v>2</v>
      </c>
      <c r="F504" s="24" t="s">
        <v>2</v>
      </c>
      <c r="G504" s="22">
        <v>1</v>
      </c>
      <c r="H504" s="24" t="s">
        <v>6</v>
      </c>
      <c r="I504" s="24" t="s">
        <v>145</v>
      </c>
      <c r="J504" s="24" t="s">
        <v>74</v>
      </c>
      <c r="K504" s="25">
        <v>456.6</v>
      </c>
      <c r="L504" s="17"/>
    </row>
    <row r="505" spans="1:12" s="15" customFormat="1" ht="49.9" customHeight="1" x14ac:dyDescent="0.2">
      <c r="A505" s="91"/>
      <c r="B505" s="57" t="s">
        <v>146</v>
      </c>
      <c r="C505" s="22">
        <v>925</v>
      </c>
      <c r="D505" s="24" t="s">
        <v>8</v>
      </c>
      <c r="E505" s="24" t="s">
        <v>2</v>
      </c>
      <c r="F505" s="24" t="s">
        <v>2</v>
      </c>
      <c r="G505" s="22">
        <v>1</v>
      </c>
      <c r="H505" s="24" t="s">
        <v>7</v>
      </c>
      <c r="I505" s="24"/>
      <c r="J505" s="24"/>
      <c r="K505" s="25">
        <f>SUM(K510+K506+K508)</f>
        <v>718912.8</v>
      </c>
      <c r="L505" s="17"/>
    </row>
    <row r="506" spans="1:12" s="15" customFormat="1" ht="47.25" x14ac:dyDescent="0.2">
      <c r="A506" s="91"/>
      <c r="B506" s="57" t="s">
        <v>147</v>
      </c>
      <c r="C506" s="22">
        <v>925</v>
      </c>
      <c r="D506" s="24" t="s">
        <v>8</v>
      </c>
      <c r="E506" s="24" t="s">
        <v>2</v>
      </c>
      <c r="F506" s="24" t="s">
        <v>2</v>
      </c>
      <c r="G506" s="22">
        <v>1</v>
      </c>
      <c r="H506" s="24" t="s">
        <v>7</v>
      </c>
      <c r="I506" s="24" t="s">
        <v>113</v>
      </c>
      <c r="J506" s="24"/>
      <c r="K506" s="25">
        <f>SUM(K507)</f>
        <v>266330.7</v>
      </c>
      <c r="L506" s="33"/>
    </row>
    <row r="507" spans="1:12" s="15" customFormat="1" ht="31.5" x14ac:dyDescent="0.2">
      <c r="A507" s="91"/>
      <c r="B507" s="57" t="s">
        <v>73</v>
      </c>
      <c r="C507" s="22">
        <v>925</v>
      </c>
      <c r="D507" s="24" t="s">
        <v>8</v>
      </c>
      <c r="E507" s="24" t="s">
        <v>2</v>
      </c>
      <c r="F507" s="24" t="s">
        <v>2</v>
      </c>
      <c r="G507" s="22">
        <v>1</v>
      </c>
      <c r="H507" s="24" t="s">
        <v>7</v>
      </c>
      <c r="I507" s="24" t="s">
        <v>113</v>
      </c>
      <c r="J507" s="24" t="s">
        <v>74</v>
      </c>
      <c r="K507" s="25">
        <v>266330.7</v>
      </c>
      <c r="L507" s="33"/>
    </row>
    <row r="508" spans="1:12" s="15" customFormat="1" ht="33.6" customHeight="1" x14ac:dyDescent="0.2">
      <c r="A508" s="91"/>
      <c r="B508" s="50" t="s">
        <v>358</v>
      </c>
      <c r="C508" s="22">
        <v>925</v>
      </c>
      <c r="D508" s="24" t="s">
        <v>8</v>
      </c>
      <c r="E508" s="24" t="s">
        <v>2</v>
      </c>
      <c r="F508" s="44" t="s">
        <v>2</v>
      </c>
      <c r="G508" s="44" t="s">
        <v>118</v>
      </c>
      <c r="H508" s="44" t="s">
        <v>7</v>
      </c>
      <c r="I508" s="44" t="s">
        <v>333</v>
      </c>
      <c r="J508" s="24"/>
      <c r="K508" s="25">
        <f>K509</f>
        <v>2428.8000000000002</v>
      </c>
      <c r="L508" s="33"/>
    </row>
    <row r="509" spans="1:12" s="15" customFormat="1" ht="31.5" x14ac:dyDescent="0.2">
      <c r="A509" s="91"/>
      <c r="B509" s="50" t="s">
        <v>73</v>
      </c>
      <c r="C509" s="22">
        <v>925</v>
      </c>
      <c r="D509" s="24" t="s">
        <v>8</v>
      </c>
      <c r="E509" s="24" t="s">
        <v>2</v>
      </c>
      <c r="F509" s="44" t="s">
        <v>2</v>
      </c>
      <c r="G509" s="44" t="s">
        <v>118</v>
      </c>
      <c r="H509" s="44" t="s">
        <v>7</v>
      </c>
      <c r="I509" s="44" t="s">
        <v>333</v>
      </c>
      <c r="J509" s="24" t="s">
        <v>74</v>
      </c>
      <c r="K509" s="25">
        <f>2428.8</f>
        <v>2428.8000000000002</v>
      </c>
      <c r="L509" s="17"/>
    </row>
    <row r="510" spans="1:12" s="15" customFormat="1" ht="65.45" customHeight="1" x14ac:dyDescent="0.2">
      <c r="A510" s="91"/>
      <c r="B510" s="57" t="s">
        <v>337</v>
      </c>
      <c r="C510" s="22">
        <v>925</v>
      </c>
      <c r="D510" s="24" t="s">
        <v>8</v>
      </c>
      <c r="E510" s="24" t="s">
        <v>2</v>
      </c>
      <c r="F510" s="24" t="s">
        <v>2</v>
      </c>
      <c r="G510" s="22">
        <v>1</v>
      </c>
      <c r="H510" s="24" t="s">
        <v>7</v>
      </c>
      <c r="I510" s="24" t="s">
        <v>148</v>
      </c>
      <c r="J510" s="24"/>
      <c r="K510" s="25">
        <f>SUM(K511)</f>
        <v>450153.3</v>
      </c>
      <c r="L510" s="17"/>
    </row>
    <row r="511" spans="1:12" s="15" customFormat="1" ht="31.5" x14ac:dyDescent="0.2">
      <c r="A511" s="91"/>
      <c r="B511" s="57" t="s">
        <v>164</v>
      </c>
      <c r="C511" s="22">
        <v>925</v>
      </c>
      <c r="D511" s="24" t="s">
        <v>8</v>
      </c>
      <c r="E511" s="24" t="s">
        <v>2</v>
      </c>
      <c r="F511" s="24" t="s">
        <v>2</v>
      </c>
      <c r="G511" s="22">
        <v>1</v>
      </c>
      <c r="H511" s="24" t="s">
        <v>7</v>
      </c>
      <c r="I511" s="24" t="s">
        <v>148</v>
      </c>
      <c r="J511" s="24" t="s">
        <v>74</v>
      </c>
      <c r="K511" s="25">
        <f>437580+12573.3</f>
        <v>450153.3</v>
      </c>
      <c r="L511" s="17"/>
    </row>
    <row r="512" spans="1:12" s="15" customFormat="1" ht="31.5" x14ac:dyDescent="0.2">
      <c r="A512" s="91"/>
      <c r="B512" s="50" t="s">
        <v>151</v>
      </c>
      <c r="C512" s="22">
        <v>925</v>
      </c>
      <c r="D512" s="24" t="s">
        <v>8</v>
      </c>
      <c r="E512" s="24" t="s">
        <v>2</v>
      </c>
      <c r="F512" s="44" t="s">
        <v>2</v>
      </c>
      <c r="G512" s="44" t="s">
        <v>118</v>
      </c>
      <c r="H512" s="44" t="s">
        <v>30</v>
      </c>
      <c r="I512" s="44"/>
      <c r="J512" s="24"/>
      <c r="K512" s="25">
        <f>SUM(K513)</f>
        <v>200</v>
      </c>
      <c r="L512" s="17"/>
    </row>
    <row r="513" spans="1:12" s="15" customFormat="1" x14ac:dyDescent="0.2">
      <c r="A513" s="91"/>
      <c r="B513" s="50" t="s">
        <v>445</v>
      </c>
      <c r="C513" s="22">
        <v>925</v>
      </c>
      <c r="D513" s="24" t="s">
        <v>8</v>
      </c>
      <c r="E513" s="24" t="s">
        <v>2</v>
      </c>
      <c r="F513" s="44" t="s">
        <v>2</v>
      </c>
      <c r="G513" s="44" t="s">
        <v>118</v>
      </c>
      <c r="H513" s="44" t="s">
        <v>30</v>
      </c>
      <c r="I513" s="44" t="s">
        <v>444</v>
      </c>
      <c r="J513" s="24"/>
      <c r="K513" s="25">
        <f>SUM(K514)</f>
        <v>200</v>
      </c>
      <c r="L513" s="17"/>
    </row>
    <row r="514" spans="1:12" s="15" customFormat="1" ht="34.9" customHeight="1" x14ac:dyDescent="0.2">
      <c r="A514" s="91"/>
      <c r="B514" s="57" t="s">
        <v>73</v>
      </c>
      <c r="C514" s="22">
        <v>925</v>
      </c>
      <c r="D514" s="24" t="s">
        <v>8</v>
      </c>
      <c r="E514" s="24" t="s">
        <v>2</v>
      </c>
      <c r="F514" s="44" t="s">
        <v>2</v>
      </c>
      <c r="G514" s="44" t="s">
        <v>118</v>
      </c>
      <c r="H514" s="44" t="s">
        <v>30</v>
      </c>
      <c r="I514" s="44" t="s">
        <v>444</v>
      </c>
      <c r="J514" s="24" t="s">
        <v>74</v>
      </c>
      <c r="K514" s="25">
        <v>200</v>
      </c>
      <c r="L514" s="17"/>
    </row>
    <row r="515" spans="1:12" s="15" customFormat="1" ht="31.5" x14ac:dyDescent="0.2">
      <c r="A515" s="91"/>
      <c r="B515" s="52" t="s">
        <v>327</v>
      </c>
      <c r="C515" s="22">
        <v>925</v>
      </c>
      <c r="D515" s="24" t="s">
        <v>8</v>
      </c>
      <c r="E515" s="24" t="s">
        <v>2</v>
      </c>
      <c r="F515" s="23" t="s">
        <v>4</v>
      </c>
      <c r="G515" s="23"/>
      <c r="H515" s="23"/>
      <c r="I515" s="23"/>
      <c r="J515" s="24"/>
      <c r="K515" s="25">
        <f>K516</f>
        <v>8145.1</v>
      </c>
      <c r="L515" s="17"/>
    </row>
    <row r="516" spans="1:12" s="15" customFormat="1" ht="31.5" customHeight="1" x14ac:dyDescent="0.2">
      <c r="A516" s="91"/>
      <c r="B516" s="52" t="s">
        <v>138</v>
      </c>
      <c r="C516" s="22">
        <v>925</v>
      </c>
      <c r="D516" s="24" t="s">
        <v>8</v>
      </c>
      <c r="E516" s="24" t="s">
        <v>2</v>
      </c>
      <c r="F516" s="23" t="s">
        <v>4</v>
      </c>
      <c r="G516" s="23" t="s">
        <v>118</v>
      </c>
      <c r="H516" s="23"/>
      <c r="I516" s="23"/>
      <c r="J516" s="24"/>
      <c r="K516" s="25">
        <f>K517</f>
        <v>8145.1</v>
      </c>
      <c r="L516" s="17"/>
    </row>
    <row r="517" spans="1:12" s="15" customFormat="1" ht="51" customHeight="1" x14ac:dyDescent="0.2">
      <c r="A517" s="91"/>
      <c r="B517" s="52" t="s">
        <v>139</v>
      </c>
      <c r="C517" s="22">
        <v>925</v>
      </c>
      <c r="D517" s="24" t="s">
        <v>8</v>
      </c>
      <c r="E517" s="24" t="s">
        <v>2</v>
      </c>
      <c r="F517" s="23" t="s">
        <v>4</v>
      </c>
      <c r="G517" s="23" t="s">
        <v>118</v>
      </c>
      <c r="H517" s="23" t="s">
        <v>2</v>
      </c>
      <c r="I517" s="23"/>
      <c r="J517" s="24"/>
      <c r="K517" s="25">
        <f>K518</f>
        <v>8145.1</v>
      </c>
      <c r="L517" s="17"/>
    </row>
    <row r="518" spans="1:12" s="15" customFormat="1" ht="33.75" customHeight="1" x14ac:dyDescent="0.2">
      <c r="A518" s="91"/>
      <c r="B518" s="52" t="s">
        <v>365</v>
      </c>
      <c r="C518" s="22">
        <v>925</v>
      </c>
      <c r="D518" s="24" t="s">
        <v>8</v>
      </c>
      <c r="E518" s="24" t="s">
        <v>2</v>
      </c>
      <c r="F518" s="23" t="s">
        <v>4</v>
      </c>
      <c r="G518" s="23" t="s">
        <v>118</v>
      </c>
      <c r="H518" s="23" t="s">
        <v>2</v>
      </c>
      <c r="I518" s="23" t="s">
        <v>326</v>
      </c>
      <c r="J518" s="24"/>
      <c r="K518" s="25">
        <f>K519</f>
        <v>8145.1</v>
      </c>
      <c r="L518" s="17"/>
    </row>
    <row r="519" spans="1:12" s="15" customFormat="1" ht="30.6" customHeight="1" x14ac:dyDescent="0.2">
      <c r="A519" s="91"/>
      <c r="B519" s="50" t="s">
        <v>328</v>
      </c>
      <c r="C519" s="22">
        <v>925</v>
      </c>
      <c r="D519" s="24" t="s">
        <v>8</v>
      </c>
      <c r="E519" s="24" t="s">
        <v>2</v>
      </c>
      <c r="F519" s="23" t="s">
        <v>4</v>
      </c>
      <c r="G519" s="23" t="s">
        <v>118</v>
      </c>
      <c r="H519" s="23" t="s">
        <v>2</v>
      </c>
      <c r="I519" s="23" t="s">
        <v>326</v>
      </c>
      <c r="J519" s="24" t="s">
        <v>74</v>
      </c>
      <c r="K519" s="25">
        <f>5751.3+1564.8+829</f>
        <v>8145.1</v>
      </c>
      <c r="L519" s="17"/>
    </row>
    <row r="520" spans="1:12" s="15" customFormat="1" ht="31.5" x14ac:dyDescent="0.2">
      <c r="A520" s="91"/>
      <c r="B520" s="52" t="s">
        <v>199</v>
      </c>
      <c r="C520" s="22">
        <v>925</v>
      </c>
      <c r="D520" s="24" t="s">
        <v>8</v>
      </c>
      <c r="E520" s="24" t="s">
        <v>2</v>
      </c>
      <c r="F520" s="24" t="s">
        <v>41</v>
      </c>
      <c r="G520" s="22"/>
      <c r="H520" s="24"/>
      <c r="I520" s="24"/>
      <c r="J520" s="24"/>
      <c r="K520" s="25">
        <f>SUM(K521+K525)</f>
        <v>28333</v>
      </c>
      <c r="L520" s="17"/>
    </row>
    <row r="521" spans="1:12" s="15" customFormat="1" ht="21" customHeight="1" x14ac:dyDescent="0.2">
      <c r="A521" s="91"/>
      <c r="B521" s="52" t="s">
        <v>259</v>
      </c>
      <c r="C521" s="22">
        <v>925</v>
      </c>
      <c r="D521" s="24" t="s">
        <v>8</v>
      </c>
      <c r="E521" s="24" t="s">
        <v>2</v>
      </c>
      <c r="F521" s="24" t="s">
        <v>41</v>
      </c>
      <c r="G521" s="22">
        <v>2</v>
      </c>
      <c r="H521" s="24"/>
      <c r="I521" s="24"/>
      <c r="J521" s="24"/>
      <c r="K521" s="25">
        <f>K522</f>
        <v>3922.1</v>
      </c>
      <c r="L521" s="17"/>
    </row>
    <row r="522" spans="1:12" s="15" customFormat="1" ht="33" customHeight="1" x14ac:dyDescent="0.2">
      <c r="A522" s="91"/>
      <c r="B522" s="52" t="s">
        <v>330</v>
      </c>
      <c r="C522" s="22">
        <v>925</v>
      </c>
      <c r="D522" s="24" t="s">
        <v>8</v>
      </c>
      <c r="E522" s="24" t="s">
        <v>2</v>
      </c>
      <c r="F522" s="24" t="s">
        <v>41</v>
      </c>
      <c r="G522" s="22">
        <v>2</v>
      </c>
      <c r="H522" s="24" t="s">
        <v>4</v>
      </c>
      <c r="I522" s="24"/>
      <c r="J522" s="24"/>
      <c r="K522" s="25">
        <f>K523</f>
        <v>3922.1</v>
      </c>
      <c r="L522" s="17"/>
    </row>
    <row r="523" spans="1:12" s="15" customFormat="1" ht="46.9" customHeight="1" x14ac:dyDescent="0.2">
      <c r="A523" s="91"/>
      <c r="B523" s="52" t="s">
        <v>366</v>
      </c>
      <c r="C523" s="22">
        <v>925</v>
      </c>
      <c r="D523" s="24" t="s">
        <v>8</v>
      </c>
      <c r="E523" s="24" t="s">
        <v>2</v>
      </c>
      <c r="F523" s="24" t="s">
        <v>41</v>
      </c>
      <c r="G523" s="22">
        <v>2</v>
      </c>
      <c r="H523" s="24" t="s">
        <v>4</v>
      </c>
      <c r="I523" s="24" t="s">
        <v>329</v>
      </c>
      <c r="J523" s="24"/>
      <c r="K523" s="25">
        <f>K524</f>
        <v>3922.1</v>
      </c>
      <c r="L523" s="17"/>
    </row>
    <row r="524" spans="1:12" s="15" customFormat="1" ht="30" customHeight="1" x14ac:dyDescent="0.2">
      <c r="A524" s="91"/>
      <c r="B524" s="50" t="s">
        <v>73</v>
      </c>
      <c r="C524" s="22">
        <v>925</v>
      </c>
      <c r="D524" s="24" t="s">
        <v>8</v>
      </c>
      <c r="E524" s="24" t="s">
        <v>2</v>
      </c>
      <c r="F524" s="24" t="s">
        <v>41</v>
      </c>
      <c r="G524" s="22">
        <v>2</v>
      </c>
      <c r="H524" s="24" t="s">
        <v>4</v>
      </c>
      <c r="I524" s="24" t="s">
        <v>329</v>
      </c>
      <c r="J524" s="24" t="s">
        <v>74</v>
      </c>
      <c r="K524" s="25">
        <f>86+3836.1</f>
        <v>3922.1</v>
      </c>
      <c r="L524" s="17"/>
    </row>
    <row r="525" spans="1:12" s="15" customFormat="1" ht="30" customHeight="1" x14ac:dyDescent="0.2">
      <c r="A525" s="91"/>
      <c r="B525" s="52" t="s">
        <v>200</v>
      </c>
      <c r="C525" s="22">
        <v>925</v>
      </c>
      <c r="D525" s="24" t="s">
        <v>8</v>
      </c>
      <c r="E525" s="24" t="s">
        <v>2</v>
      </c>
      <c r="F525" s="23" t="s">
        <v>41</v>
      </c>
      <c r="G525" s="23" t="s">
        <v>192</v>
      </c>
      <c r="H525" s="23"/>
      <c r="I525" s="23"/>
      <c r="J525" s="24"/>
      <c r="K525" s="25">
        <f>SUM(K526)</f>
        <v>24410.9</v>
      </c>
      <c r="L525" s="17"/>
    </row>
    <row r="526" spans="1:12" s="15" customFormat="1" ht="30" customHeight="1" x14ac:dyDescent="0.2">
      <c r="A526" s="91"/>
      <c r="B526" s="52" t="s">
        <v>191</v>
      </c>
      <c r="C526" s="22">
        <v>925</v>
      </c>
      <c r="D526" s="24" t="s">
        <v>8</v>
      </c>
      <c r="E526" s="24" t="s">
        <v>2</v>
      </c>
      <c r="F526" s="23" t="s">
        <v>41</v>
      </c>
      <c r="G526" s="23" t="s">
        <v>192</v>
      </c>
      <c r="H526" s="23" t="s">
        <v>2</v>
      </c>
      <c r="I526" s="23"/>
      <c r="J526" s="24"/>
      <c r="K526" s="25">
        <f>SUM(K527)</f>
        <v>24410.9</v>
      </c>
      <c r="L526" s="17"/>
    </row>
    <row r="527" spans="1:12" s="15" customFormat="1" ht="33.6" customHeight="1" x14ac:dyDescent="0.2">
      <c r="A527" s="91"/>
      <c r="B527" s="52" t="s">
        <v>267</v>
      </c>
      <c r="C527" s="22">
        <v>925</v>
      </c>
      <c r="D527" s="24" t="s">
        <v>8</v>
      </c>
      <c r="E527" s="24" t="s">
        <v>2</v>
      </c>
      <c r="F527" s="23" t="s">
        <v>41</v>
      </c>
      <c r="G527" s="23" t="s">
        <v>192</v>
      </c>
      <c r="H527" s="23" t="s">
        <v>2</v>
      </c>
      <c r="I527" s="23" t="s">
        <v>209</v>
      </c>
      <c r="J527" s="24"/>
      <c r="K527" s="25">
        <f>SUM(K528)</f>
        <v>24410.9</v>
      </c>
      <c r="L527" s="17"/>
    </row>
    <row r="528" spans="1:12" s="15" customFormat="1" ht="30" customHeight="1" x14ac:dyDescent="0.2">
      <c r="A528" s="91"/>
      <c r="B528" s="50" t="s">
        <v>73</v>
      </c>
      <c r="C528" s="22">
        <v>925</v>
      </c>
      <c r="D528" s="24" t="s">
        <v>8</v>
      </c>
      <c r="E528" s="24" t="s">
        <v>2</v>
      </c>
      <c r="F528" s="23" t="s">
        <v>41</v>
      </c>
      <c r="G528" s="23" t="s">
        <v>192</v>
      </c>
      <c r="H528" s="23" t="s">
        <v>2</v>
      </c>
      <c r="I528" s="23" t="s">
        <v>209</v>
      </c>
      <c r="J528" s="24" t="s">
        <v>74</v>
      </c>
      <c r="K528" s="25">
        <v>24410.9</v>
      </c>
      <c r="L528" s="17"/>
    </row>
    <row r="529" spans="1:12" s="15" customFormat="1" x14ac:dyDescent="0.2">
      <c r="A529" s="91"/>
      <c r="B529" s="50" t="s">
        <v>26</v>
      </c>
      <c r="C529" s="22">
        <v>925</v>
      </c>
      <c r="D529" s="24" t="s">
        <v>8</v>
      </c>
      <c r="E529" s="24" t="s">
        <v>4</v>
      </c>
      <c r="F529" s="24"/>
      <c r="G529" s="22"/>
      <c r="H529" s="24"/>
      <c r="I529" s="24"/>
      <c r="J529" s="24"/>
      <c r="K529" s="25">
        <f>SUM(K530+K579+K574+K588)</f>
        <v>1242505.6000000001</v>
      </c>
      <c r="L529" s="17"/>
    </row>
    <row r="530" spans="1:12" s="15" customFormat="1" ht="31.5" x14ac:dyDescent="0.2">
      <c r="A530" s="91"/>
      <c r="B530" s="50" t="s">
        <v>201</v>
      </c>
      <c r="C530" s="22">
        <v>925</v>
      </c>
      <c r="D530" s="24" t="s">
        <v>8</v>
      </c>
      <c r="E530" s="24" t="s">
        <v>4</v>
      </c>
      <c r="F530" s="24" t="s">
        <v>2</v>
      </c>
      <c r="G530" s="22"/>
      <c r="H530" s="24"/>
      <c r="I530" s="24"/>
      <c r="J530" s="24"/>
      <c r="K530" s="25">
        <f>SUM(K531)</f>
        <v>1187450.9000000001</v>
      </c>
      <c r="L530" s="17"/>
    </row>
    <row r="531" spans="1:12" s="15" customFormat="1" ht="31.5" x14ac:dyDescent="0.2">
      <c r="A531" s="91"/>
      <c r="B531" s="52" t="s">
        <v>265</v>
      </c>
      <c r="C531" s="22">
        <v>925</v>
      </c>
      <c r="D531" s="24" t="s">
        <v>8</v>
      </c>
      <c r="E531" s="24" t="s">
        <v>4</v>
      </c>
      <c r="F531" s="24" t="s">
        <v>2</v>
      </c>
      <c r="G531" s="22">
        <v>1</v>
      </c>
      <c r="H531" s="24"/>
      <c r="I531" s="24"/>
      <c r="J531" s="24"/>
      <c r="K531" s="25">
        <f>SUM(K542+K545+K554+K537+K532+K571)</f>
        <v>1187450.9000000001</v>
      </c>
      <c r="L531" s="17"/>
    </row>
    <row r="532" spans="1:12" s="15" customFormat="1" ht="63" x14ac:dyDescent="0.2">
      <c r="A532" s="91"/>
      <c r="B532" s="52" t="s">
        <v>150</v>
      </c>
      <c r="C532" s="22">
        <v>925</v>
      </c>
      <c r="D532" s="24" t="s">
        <v>8</v>
      </c>
      <c r="E532" s="24" t="s">
        <v>4</v>
      </c>
      <c r="F532" s="44" t="s">
        <v>2</v>
      </c>
      <c r="G532" s="44" t="s">
        <v>118</v>
      </c>
      <c r="H532" s="44" t="s">
        <v>2</v>
      </c>
      <c r="I532" s="44"/>
      <c r="J532" s="24"/>
      <c r="K532" s="25">
        <f>K533+K535</f>
        <v>15300</v>
      </c>
      <c r="L532" s="17"/>
    </row>
    <row r="533" spans="1:12" s="15" customFormat="1" ht="110.25" x14ac:dyDescent="0.2">
      <c r="A533" s="91"/>
      <c r="B533" s="50" t="s">
        <v>448</v>
      </c>
      <c r="C533" s="22">
        <v>925</v>
      </c>
      <c r="D533" s="24" t="s">
        <v>8</v>
      </c>
      <c r="E533" s="24" t="s">
        <v>4</v>
      </c>
      <c r="F533" s="23" t="s">
        <v>2</v>
      </c>
      <c r="G533" s="23" t="s">
        <v>118</v>
      </c>
      <c r="H533" s="23" t="s">
        <v>2</v>
      </c>
      <c r="I533" s="23" t="s">
        <v>443</v>
      </c>
      <c r="J533" s="23"/>
      <c r="K533" s="25">
        <f>K534</f>
        <v>9800</v>
      </c>
      <c r="L533" s="17"/>
    </row>
    <row r="534" spans="1:12" s="15" customFormat="1" ht="31.5" x14ac:dyDescent="0.2">
      <c r="A534" s="91"/>
      <c r="B534" s="57" t="s">
        <v>73</v>
      </c>
      <c r="C534" s="22">
        <v>925</v>
      </c>
      <c r="D534" s="24" t="s">
        <v>8</v>
      </c>
      <c r="E534" s="24" t="s">
        <v>4</v>
      </c>
      <c r="F534" s="23" t="s">
        <v>2</v>
      </c>
      <c r="G534" s="23" t="s">
        <v>118</v>
      </c>
      <c r="H534" s="23" t="s">
        <v>2</v>
      </c>
      <c r="I534" s="23" t="s">
        <v>443</v>
      </c>
      <c r="J534" s="23" t="s">
        <v>74</v>
      </c>
      <c r="K534" s="25">
        <f>1764+8036</f>
        <v>9800</v>
      </c>
      <c r="L534" s="17"/>
    </row>
    <row r="535" spans="1:12" s="15" customFormat="1" ht="111.75" customHeight="1" x14ac:dyDescent="0.2">
      <c r="A535" s="91"/>
      <c r="B535" s="50" t="s">
        <v>424</v>
      </c>
      <c r="C535" s="22">
        <v>925</v>
      </c>
      <c r="D535" s="24" t="s">
        <v>8</v>
      </c>
      <c r="E535" s="24" t="s">
        <v>4</v>
      </c>
      <c r="F535" s="23" t="s">
        <v>2</v>
      </c>
      <c r="G535" s="23" t="s">
        <v>118</v>
      </c>
      <c r="H535" s="23" t="s">
        <v>2</v>
      </c>
      <c r="I535" s="23" t="s">
        <v>423</v>
      </c>
      <c r="J535" s="24"/>
      <c r="K535" s="25">
        <f>K536</f>
        <v>5500</v>
      </c>
      <c r="L535" s="17"/>
    </row>
    <row r="536" spans="1:12" s="15" customFormat="1" ht="33" customHeight="1" x14ac:dyDescent="0.2">
      <c r="A536" s="91"/>
      <c r="B536" s="50" t="s">
        <v>73</v>
      </c>
      <c r="C536" s="22">
        <v>925</v>
      </c>
      <c r="D536" s="24" t="s">
        <v>8</v>
      </c>
      <c r="E536" s="24" t="s">
        <v>4</v>
      </c>
      <c r="F536" s="23" t="s">
        <v>2</v>
      </c>
      <c r="G536" s="23" t="s">
        <v>118</v>
      </c>
      <c r="H536" s="23" t="s">
        <v>2</v>
      </c>
      <c r="I536" s="23" t="s">
        <v>423</v>
      </c>
      <c r="J536" s="23" t="s">
        <v>74</v>
      </c>
      <c r="K536" s="25">
        <v>5500</v>
      </c>
      <c r="L536" s="17"/>
    </row>
    <row r="537" spans="1:12" s="15" customFormat="1" ht="30.6" customHeight="1" x14ac:dyDescent="0.2">
      <c r="A537" s="91"/>
      <c r="B537" s="58" t="s">
        <v>175</v>
      </c>
      <c r="C537" s="22">
        <v>925</v>
      </c>
      <c r="D537" s="24" t="s">
        <v>8</v>
      </c>
      <c r="E537" s="24" t="s">
        <v>4</v>
      </c>
      <c r="F537" s="24" t="s">
        <v>2</v>
      </c>
      <c r="G537" s="22">
        <v>1</v>
      </c>
      <c r="H537" s="24" t="s">
        <v>4</v>
      </c>
      <c r="I537" s="24"/>
      <c r="J537" s="24"/>
      <c r="K537" s="25">
        <f>K538</f>
        <v>4111.5</v>
      </c>
      <c r="L537" s="17"/>
    </row>
    <row r="538" spans="1:12" s="15" customFormat="1" ht="76.900000000000006" customHeight="1" x14ac:dyDescent="0.2">
      <c r="A538" s="91"/>
      <c r="B538" s="50" t="s">
        <v>335</v>
      </c>
      <c r="C538" s="22">
        <v>925</v>
      </c>
      <c r="D538" s="24" t="s">
        <v>8</v>
      </c>
      <c r="E538" s="24" t="s">
        <v>4</v>
      </c>
      <c r="F538" s="24" t="s">
        <v>2</v>
      </c>
      <c r="G538" s="22">
        <v>1</v>
      </c>
      <c r="H538" s="24" t="s">
        <v>4</v>
      </c>
      <c r="I538" s="24" t="s">
        <v>190</v>
      </c>
      <c r="J538" s="24"/>
      <c r="K538" s="25">
        <f t="shared" ref="K538" si="43">SUM(K539:K541)</f>
        <v>4111.5</v>
      </c>
      <c r="L538" s="17"/>
    </row>
    <row r="539" spans="1:12" s="15" customFormat="1" ht="30.6" customHeight="1" x14ac:dyDescent="0.2">
      <c r="A539" s="91"/>
      <c r="B539" s="50" t="s">
        <v>166</v>
      </c>
      <c r="C539" s="22">
        <v>925</v>
      </c>
      <c r="D539" s="24" t="s">
        <v>8</v>
      </c>
      <c r="E539" s="24" t="s">
        <v>4</v>
      </c>
      <c r="F539" s="24" t="s">
        <v>2</v>
      </c>
      <c r="G539" s="22">
        <v>1</v>
      </c>
      <c r="H539" s="24" t="s">
        <v>4</v>
      </c>
      <c r="I539" s="24" t="s">
        <v>190</v>
      </c>
      <c r="J539" s="24" t="s">
        <v>58</v>
      </c>
      <c r="K539" s="25"/>
      <c r="L539" s="17"/>
    </row>
    <row r="540" spans="1:12" s="15" customFormat="1" ht="19.899999999999999" customHeight="1" x14ac:dyDescent="0.2">
      <c r="A540" s="91"/>
      <c r="B540" s="50" t="s">
        <v>66</v>
      </c>
      <c r="C540" s="22">
        <v>925</v>
      </c>
      <c r="D540" s="24" t="s">
        <v>8</v>
      </c>
      <c r="E540" s="24" t="s">
        <v>4</v>
      </c>
      <c r="F540" s="24" t="s">
        <v>2</v>
      </c>
      <c r="G540" s="22">
        <v>1</v>
      </c>
      <c r="H540" s="24" t="s">
        <v>4</v>
      </c>
      <c r="I540" s="24" t="s">
        <v>190</v>
      </c>
      <c r="J540" s="24" t="s">
        <v>67</v>
      </c>
      <c r="K540" s="25">
        <v>2359.1999999999998</v>
      </c>
      <c r="L540" s="17"/>
    </row>
    <row r="541" spans="1:12" s="15" customFormat="1" ht="31.5" x14ac:dyDescent="0.2">
      <c r="A541" s="91"/>
      <c r="B541" s="57" t="s">
        <v>73</v>
      </c>
      <c r="C541" s="22">
        <v>925</v>
      </c>
      <c r="D541" s="24" t="s">
        <v>8</v>
      </c>
      <c r="E541" s="24" t="s">
        <v>4</v>
      </c>
      <c r="F541" s="24" t="s">
        <v>2</v>
      </c>
      <c r="G541" s="22">
        <v>1</v>
      </c>
      <c r="H541" s="24" t="s">
        <v>4</v>
      </c>
      <c r="I541" s="24" t="s">
        <v>190</v>
      </c>
      <c r="J541" s="24" t="s">
        <v>74</v>
      </c>
      <c r="K541" s="25">
        <v>1752.3</v>
      </c>
      <c r="L541" s="17"/>
    </row>
    <row r="542" spans="1:12" s="15" customFormat="1" ht="63" x14ac:dyDescent="0.2">
      <c r="A542" s="91"/>
      <c r="B542" s="52" t="s">
        <v>144</v>
      </c>
      <c r="C542" s="22">
        <v>925</v>
      </c>
      <c r="D542" s="24" t="s">
        <v>8</v>
      </c>
      <c r="E542" s="24" t="s">
        <v>4</v>
      </c>
      <c r="F542" s="24" t="s">
        <v>2</v>
      </c>
      <c r="G542" s="22">
        <v>1</v>
      </c>
      <c r="H542" s="24" t="s">
        <v>6</v>
      </c>
      <c r="I542" s="24"/>
      <c r="J542" s="24"/>
      <c r="K542" s="25">
        <f>SUM(K543)</f>
        <v>1029.8</v>
      </c>
      <c r="L542" s="17"/>
    </row>
    <row r="543" spans="1:12" s="15" customFormat="1" ht="110.25" x14ac:dyDescent="0.2">
      <c r="A543" s="91"/>
      <c r="B543" s="56" t="s">
        <v>334</v>
      </c>
      <c r="C543" s="22">
        <v>925</v>
      </c>
      <c r="D543" s="24" t="s">
        <v>8</v>
      </c>
      <c r="E543" s="24" t="s">
        <v>4</v>
      </c>
      <c r="F543" s="24" t="s">
        <v>2</v>
      </c>
      <c r="G543" s="22">
        <v>1</v>
      </c>
      <c r="H543" s="24" t="s">
        <v>6</v>
      </c>
      <c r="I543" s="24" t="s">
        <v>145</v>
      </c>
      <c r="J543" s="24"/>
      <c r="K543" s="25">
        <f>SUM(K544:K544)</f>
        <v>1029.8</v>
      </c>
      <c r="L543" s="17"/>
    </row>
    <row r="544" spans="1:12" s="15" customFormat="1" ht="34.9" customHeight="1" x14ac:dyDescent="0.2">
      <c r="A544" s="91"/>
      <c r="B544" s="57" t="s">
        <v>164</v>
      </c>
      <c r="C544" s="22">
        <v>925</v>
      </c>
      <c r="D544" s="24" t="s">
        <v>8</v>
      </c>
      <c r="E544" s="24" t="s">
        <v>4</v>
      </c>
      <c r="F544" s="24" t="s">
        <v>2</v>
      </c>
      <c r="G544" s="22">
        <v>1</v>
      </c>
      <c r="H544" s="24" t="s">
        <v>6</v>
      </c>
      <c r="I544" s="24" t="s">
        <v>145</v>
      </c>
      <c r="J544" s="24" t="s">
        <v>74</v>
      </c>
      <c r="K544" s="25">
        <v>1029.8</v>
      </c>
      <c r="L544" s="17"/>
    </row>
    <row r="545" spans="1:12" s="15" customFormat="1" ht="37.15" customHeight="1" x14ac:dyDescent="0.2">
      <c r="A545" s="91"/>
      <c r="B545" s="52" t="s">
        <v>146</v>
      </c>
      <c r="C545" s="22">
        <v>925</v>
      </c>
      <c r="D545" s="24" t="s">
        <v>8</v>
      </c>
      <c r="E545" s="24" t="s">
        <v>4</v>
      </c>
      <c r="F545" s="24" t="s">
        <v>2</v>
      </c>
      <c r="G545" s="22">
        <v>1</v>
      </c>
      <c r="H545" s="24" t="s">
        <v>7</v>
      </c>
      <c r="I545" s="24"/>
      <c r="J545" s="24"/>
      <c r="K545" s="25">
        <f>SUM(K546+K548+K551+K552)</f>
        <v>1025959.3</v>
      </c>
      <c r="L545" s="17"/>
    </row>
    <row r="546" spans="1:12" s="15" customFormat="1" ht="49.15" customHeight="1" x14ac:dyDescent="0.2">
      <c r="A546" s="91"/>
      <c r="B546" s="57" t="s">
        <v>147</v>
      </c>
      <c r="C546" s="22">
        <v>925</v>
      </c>
      <c r="D546" s="24" t="s">
        <v>8</v>
      </c>
      <c r="E546" s="24" t="s">
        <v>4</v>
      </c>
      <c r="F546" s="24" t="s">
        <v>2</v>
      </c>
      <c r="G546" s="22">
        <v>1</v>
      </c>
      <c r="H546" s="24" t="s">
        <v>7</v>
      </c>
      <c r="I546" s="24" t="s">
        <v>113</v>
      </c>
      <c r="J546" s="24"/>
      <c r="K546" s="25">
        <f>SUM(K547:K547)</f>
        <v>184624.3</v>
      </c>
      <c r="L546" s="17"/>
    </row>
    <row r="547" spans="1:12" s="15" customFormat="1" ht="31.9" customHeight="1" x14ac:dyDescent="0.2">
      <c r="A547" s="91"/>
      <c r="B547" s="57" t="s">
        <v>73</v>
      </c>
      <c r="C547" s="22">
        <v>925</v>
      </c>
      <c r="D547" s="24" t="s">
        <v>8</v>
      </c>
      <c r="E547" s="24" t="s">
        <v>4</v>
      </c>
      <c r="F547" s="24" t="s">
        <v>2</v>
      </c>
      <c r="G547" s="22">
        <v>1</v>
      </c>
      <c r="H547" s="24" t="s">
        <v>7</v>
      </c>
      <c r="I547" s="24" t="s">
        <v>113</v>
      </c>
      <c r="J547" s="24" t="s">
        <v>74</v>
      </c>
      <c r="K547" s="25">
        <v>184624.3</v>
      </c>
      <c r="L547" s="17"/>
    </row>
    <row r="548" spans="1:12" s="15" customFormat="1" ht="33.6" customHeight="1" x14ac:dyDescent="0.2">
      <c r="A548" s="91"/>
      <c r="B548" s="50" t="s">
        <v>358</v>
      </c>
      <c r="C548" s="22">
        <v>925</v>
      </c>
      <c r="D548" s="24" t="s">
        <v>8</v>
      </c>
      <c r="E548" s="24" t="s">
        <v>4</v>
      </c>
      <c r="F548" s="44" t="s">
        <v>2</v>
      </c>
      <c r="G548" s="44" t="s">
        <v>118</v>
      </c>
      <c r="H548" s="44" t="s">
        <v>7</v>
      </c>
      <c r="I548" s="44" t="s">
        <v>333</v>
      </c>
      <c r="J548" s="24"/>
      <c r="K548" s="25">
        <f>K549</f>
        <v>383.5</v>
      </c>
      <c r="L548" s="17"/>
    </row>
    <row r="549" spans="1:12" s="15" customFormat="1" ht="31.9" customHeight="1" x14ac:dyDescent="0.2">
      <c r="A549" s="91"/>
      <c r="B549" s="50" t="s">
        <v>73</v>
      </c>
      <c r="C549" s="22">
        <v>925</v>
      </c>
      <c r="D549" s="24" t="s">
        <v>8</v>
      </c>
      <c r="E549" s="24" t="s">
        <v>4</v>
      </c>
      <c r="F549" s="44" t="s">
        <v>2</v>
      </c>
      <c r="G549" s="44" t="s">
        <v>118</v>
      </c>
      <c r="H549" s="44" t="s">
        <v>7</v>
      </c>
      <c r="I549" s="44" t="s">
        <v>333</v>
      </c>
      <c r="J549" s="24" t="s">
        <v>74</v>
      </c>
      <c r="K549" s="25">
        <v>383.5</v>
      </c>
      <c r="L549" s="17"/>
    </row>
    <row r="550" spans="1:12" s="15" customFormat="1" ht="114" customHeight="1" x14ac:dyDescent="0.2">
      <c r="A550" s="91"/>
      <c r="B550" s="57" t="s">
        <v>408</v>
      </c>
      <c r="C550" s="22">
        <v>925</v>
      </c>
      <c r="D550" s="24" t="s">
        <v>8</v>
      </c>
      <c r="E550" s="24" t="s">
        <v>4</v>
      </c>
      <c r="F550" s="44" t="s">
        <v>2</v>
      </c>
      <c r="G550" s="44" t="s">
        <v>118</v>
      </c>
      <c r="H550" s="44" t="s">
        <v>7</v>
      </c>
      <c r="I550" s="24" t="s">
        <v>407</v>
      </c>
      <c r="J550" s="24"/>
      <c r="K550" s="25">
        <f>K551</f>
        <v>50465.5</v>
      </c>
      <c r="L550" s="17"/>
    </row>
    <row r="551" spans="1:12" s="15" customFormat="1" ht="31.15" customHeight="1" x14ac:dyDescent="0.2">
      <c r="A551" s="91"/>
      <c r="B551" s="57" t="s">
        <v>73</v>
      </c>
      <c r="C551" s="22">
        <v>925</v>
      </c>
      <c r="D551" s="24" t="s">
        <v>8</v>
      </c>
      <c r="E551" s="24" t="s">
        <v>4</v>
      </c>
      <c r="F551" s="44" t="s">
        <v>2</v>
      </c>
      <c r="G551" s="44" t="s">
        <v>118</v>
      </c>
      <c r="H551" s="44" t="s">
        <v>7</v>
      </c>
      <c r="I551" s="24" t="s">
        <v>407</v>
      </c>
      <c r="J551" s="24" t="s">
        <v>74</v>
      </c>
      <c r="K551" s="25">
        <f>48564.6+1900.9</f>
        <v>50465.5</v>
      </c>
      <c r="L551" s="17"/>
    </row>
    <row r="552" spans="1:12" s="15" customFormat="1" ht="63" x14ac:dyDescent="0.2">
      <c r="A552" s="91"/>
      <c r="B552" s="57" t="s">
        <v>337</v>
      </c>
      <c r="C552" s="22">
        <v>925</v>
      </c>
      <c r="D552" s="24" t="s">
        <v>8</v>
      </c>
      <c r="E552" s="24" t="s">
        <v>4</v>
      </c>
      <c r="F552" s="24" t="s">
        <v>2</v>
      </c>
      <c r="G552" s="22">
        <v>1</v>
      </c>
      <c r="H552" s="24" t="s">
        <v>7</v>
      </c>
      <c r="I552" s="24" t="s">
        <v>148</v>
      </c>
      <c r="J552" s="24"/>
      <c r="K552" s="25">
        <f>SUM(K553:K553)</f>
        <v>790486</v>
      </c>
      <c r="L552" s="17"/>
    </row>
    <row r="553" spans="1:12" s="15" customFormat="1" ht="31.5" x14ac:dyDescent="0.2">
      <c r="A553" s="91"/>
      <c r="B553" s="57" t="s">
        <v>164</v>
      </c>
      <c r="C553" s="22">
        <v>925</v>
      </c>
      <c r="D553" s="24" t="s">
        <v>8</v>
      </c>
      <c r="E553" s="24" t="s">
        <v>4</v>
      </c>
      <c r="F553" s="24" t="s">
        <v>2</v>
      </c>
      <c r="G553" s="22">
        <v>1</v>
      </c>
      <c r="H553" s="24" t="s">
        <v>7</v>
      </c>
      <c r="I553" s="24" t="s">
        <v>148</v>
      </c>
      <c r="J553" s="24" t="s">
        <v>74</v>
      </c>
      <c r="K553" s="25">
        <f>760691.8+29794.2</f>
        <v>790486</v>
      </c>
      <c r="L553" s="17"/>
    </row>
    <row r="554" spans="1:12" s="15" customFormat="1" ht="31.5" x14ac:dyDescent="0.2">
      <c r="A554" s="91"/>
      <c r="B554" s="50" t="s">
        <v>151</v>
      </c>
      <c r="C554" s="22">
        <v>925</v>
      </c>
      <c r="D554" s="24" t="s">
        <v>8</v>
      </c>
      <c r="E554" s="24" t="s">
        <v>4</v>
      </c>
      <c r="F554" s="24" t="s">
        <v>2</v>
      </c>
      <c r="G554" s="22">
        <v>1</v>
      </c>
      <c r="H554" s="24" t="s">
        <v>30</v>
      </c>
      <c r="I554" s="24"/>
      <c r="J554" s="24"/>
      <c r="K554" s="25">
        <f>SUM(K555+K561+K557+K565+K569+K559+K563+K567)</f>
        <v>140531.69999999998</v>
      </c>
      <c r="L554" s="17"/>
    </row>
    <row r="555" spans="1:12" s="15" customFormat="1" ht="41.45" customHeight="1" x14ac:dyDescent="0.2">
      <c r="A555" s="91"/>
      <c r="B555" s="67" t="s">
        <v>194</v>
      </c>
      <c r="C555" s="22">
        <v>925</v>
      </c>
      <c r="D555" s="24" t="s">
        <v>8</v>
      </c>
      <c r="E555" s="24" t="s">
        <v>4</v>
      </c>
      <c r="F555" s="24" t="s">
        <v>2</v>
      </c>
      <c r="G555" s="22">
        <v>1</v>
      </c>
      <c r="H555" s="24" t="s">
        <v>30</v>
      </c>
      <c r="I555" s="24" t="s">
        <v>152</v>
      </c>
      <c r="J555" s="24"/>
      <c r="K555" s="25">
        <f>SUM(K556)</f>
        <v>3887.1</v>
      </c>
      <c r="L555" s="17"/>
    </row>
    <row r="556" spans="1:12" s="15" customFormat="1" ht="31.5" x14ac:dyDescent="0.2">
      <c r="A556" s="91"/>
      <c r="B556" s="57" t="s">
        <v>164</v>
      </c>
      <c r="C556" s="22">
        <v>925</v>
      </c>
      <c r="D556" s="24" t="s">
        <v>8</v>
      </c>
      <c r="E556" s="24" t="s">
        <v>4</v>
      </c>
      <c r="F556" s="24" t="s">
        <v>2</v>
      </c>
      <c r="G556" s="22">
        <v>1</v>
      </c>
      <c r="H556" s="24" t="s">
        <v>30</v>
      </c>
      <c r="I556" s="24" t="s">
        <v>152</v>
      </c>
      <c r="J556" s="24" t="s">
        <v>74</v>
      </c>
      <c r="K556" s="25">
        <v>3887.1</v>
      </c>
      <c r="L556" s="17"/>
    </row>
    <row r="557" spans="1:12" s="15" customFormat="1" ht="78.75" x14ac:dyDescent="0.2">
      <c r="A557" s="91"/>
      <c r="B557" s="50" t="s">
        <v>463</v>
      </c>
      <c r="C557" s="22">
        <v>925</v>
      </c>
      <c r="D557" s="24" t="s">
        <v>8</v>
      </c>
      <c r="E557" s="24" t="s">
        <v>4</v>
      </c>
      <c r="F557" s="44" t="s">
        <v>2</v>
      </c>
      <c r="G557" s="44" t="s">
        <v>118</v>
      </c>
      <c r="H557" s="44" t="s">
        <v>30</v>
      </c>
      <c r="I557" s="44" t="s">
        <v>348</v>
      </c>
      <c r="J557" s="24"/>
      <c r="K557" s="25">
        <f>K558</f>
        <v>267.7</v>
      </c>
      <c r="L557" s="17"/>
    </row>
    <row r="558" spans="1:12" ht="34.15" customHeight="1" x14ac:dyDescent="0.2">
      <c r="A558" s="91"/>
      <c r="B558" s="50" t="s">
        <v>328</v>
      </c>
      <c r="C558" s="22">
        <v>925</v>
      </c>
      <c r="D558" s="24" t="s">
        <v>8</v>
      </c>
      <c r="E558" s="24" t="s">
        <v>4</v>
      </c>
      <c r="F558" s="44" t="s">
        <v>2</v>
      </c>
      <c r="G558" s="44" t="s">
        <v>118</v>
      </c>
      <c r="H558" s="44" t="s">
        <v>30</v>
      </c>
      <c r="I558" s="44" t="s">
        <v>348</v>
      </c>
      <c r="J558" s="24" t="s">
        <v>74</v>
      </c>
      <c r="K558" s="25">
        <v>267.7</v>
      </c>
    </row>
    <row r="559" spans="1:12" s="15" customFormat="1" ht="17.45" customHeight="1" x14ac:dyDescent="0.2">
      <c r="A559" s="91"/>
      <c r="B559" s="50" t="s">
        <v>445</v>
      </c>
      <c r="C559" s="22">
        <v>925</v>
      </c>
      <c r="D559" s="24" t="s">
        <v>8</v>
      </c>
      <c r="E559" s="24" t="s">
        <v>4</v>
      </c>
      <c r="F559" s="44" t="s">
        <v>2</v>
      </c>
      <c r="G559" s="44" t="s">
        <v>118</v>
      </c>
      <c r="H559" s="44" t="s">
        <v>30</v>
      </c>
      <c r="I559" s="44" t="s">
        <v>444</v>
      </c>
      <c r="J559" s="24"/>
      <c r="K559" s="25">
        <f>K560</f>
        <v>509.9</v>
      </c>
      <c r="L559" s="17"/>
    </row>
    <row r="560" spans="1:12" s="15" customFormat="1" ht="32.450000000000003" customHeight="1" x14ac:dyDescent="0.2">
      <c r="A560" s="91"/>
      <c r="B560" s="50" t="s">
        <v>328</v>
      </c>
      <c r="C560" s="22">
        <v>925</v>
      </c>
      <c r="D560" s="24" t="s">
        <v>8</v>
      </c>
      <c r="E560" s="24" t="s">
        <v>4</v>
      </c>
      <c r="F560" s="44" t="s">
        <v>2</v>
      </c>
      <c r="G560" s="44" t="s">
        <v>118</v>
      </c>
      <c r="H560" s="44" t="s">
        <v>30</v>
      </c>
      <c r="I560" s="44" t="s">
        <v>444</v>
      </c>
      <c r="J560" s="24" t="s">
        <v>74</v>
      </c>
      <c r="K560" s="25">
        <v>509.9</v>
      </c>
      <c r="L560" s="17"/>
    </row>
    <row r="561" spans="1:12" ht="47.25" x14ac:dyDescent="0.2">
      <c r="A561" s="91"/>
      <c r="B561" s="50" t="s">
        <v>87</v>
      </c>
      <c r="C561" s="22">
        <v>925</v>
      </c>
      <c r="D561" s="24" t="s">
        <v>8</v>
      </c>
      <c r="E561" s="24" t="s">
        <v>4</v>
      </c>
      <c r="F561" s="24" t="s">
        <v>2</v>
      </c>
      <c r="G561" s="22">
        <v>1</v>
      </c>
      <c r="H561" s="24" t="s">
        <v>30</v>
      </c>
      <c r="I561" s="24" t="s">
        <v>153</v>
      </c>
      <c r="J561" s="24"/>
      <c r="K561" s="25">
        <f>SUM(K562)</f>
        <v>800.8</v>
      </c>
    </row>
    <row r="562" spans="1:12" ht="31.5" x14ac:dyDescent="0.2">
      <c r="A562" s="91"/>
      <c r="B562" s="57" t="s">
        <v>164</v>
      </c>
      <c r="C562" s="22">
        <v>925</v>
      </c>
      <c r="D562" s="24" t="s">
        <v>8</v>
      </c>
      <c r="E562" s="24" t="s">
        <v>4</v>
      </c>
      <c r="F562" s="24" t="s">
        <v>2</v>
      </c>
      <c r="G562" s="22">
        <v>1</v>
      </c>
      <c r="H562" s="24" t="s">
        <v>30</v>
      </c>
      <c r="I562" s="24" t="s">
        <v>153</v>
      </c>
      <c r="J562" s="24" t="s">
        <v>74</v>
      </c>
      <c r="K562" s="25">
        <v>800.8</v>
      </c>
    </row>
    <row r="563" spans="1:12" s="15" customFormat="1" ht="78.75" x14ac:dyDescent="0.2">
      <c r="A563" s="91"/>
      <c r="B563" s="50" t="s">
        <v>409</v>
      </c>
      <c r="C563" s="22">
        <v>925</v>
      </c>
      <c r="D563" s="24" t="s">
        <v>8</v>
      </c>
      <c r="E563" s="24" t="s">
        <v>4</v>
      </c>
      <c r="F563" s="44" t="s">
        <v>2</v>
      </c>
      <c r="G563" s="44" t="s">
        <v>118</v>
      </c>
      <c r="H563" s="44" t="s">
        <v>30</v>
      </c>
      <c r="I563" s="44" t="s">
        <v>410</v>
      </c>
      <c r="J563" s="24"/>
      <c r="K563" s="25">
        <f>SUM(K564)</f>
        <v>1392.1</v>
      </c>
      <c r="L563" s="17"/>
    </row>
    <row r="564" spans="1:12" s="15" customFormat="1" ht="33" customHeight="1" x14ac:dyDescent="0.2">
      <c r="A564" s="91"/>
      <c r="B564" s="50" t="s">
        <v>328</v>
      </c>
      <c r="C564" s="22">
        <v>925</v>
      </c>
      <c r="D564" s="24" t="s">
        <v>8</v>
      </c>
      <c r="E564" s="24" t="s">
        <v>4</v>
      </c>
      <c r="F564" s="44" t="s">
        <v>2</v>
      </c>
      <c r="G564" s="44" t="s">
        <v>118</v>
      </c>
      <c r="H564" s="44" t="s">
        <v>30</v>
      </c>
      <c r="I564" s="44" t="s">
        <v>410</v>
      </c>
      <c r="J564" s="24" t="s">
        <v>74</v>
      </c>
      <c r="K564" s="25">
        <v>1392.1</v>
      </c>
      <c r="L564" s="17"/>
    </row>
    <row r="565" spans="1:12" s="15" customFormat="1" ht="47.25" x14ac:dyDescent="0.2">
      <c r="A565" s="91"/>
      <c r="B565" s="50" t="s">
        <v>368</v>
      </c>
      <c r="C565" s="22">
        <v>925</v>
      </c>
      <c r="D565" s="24" t="s">
        <v>8</v>
      </c>
      <c r="E565" s="24" t="s">
        <v>4</v>
      </c>
      <c r="F565" s="44" t="s">
        <v>2</v>
      </c>
      <c r="G565" s="44" t="s">
        <v>118</v>
      </c>
      <c r="H565" s="44" t="s">
        <v>30</v>
      </c>
      <c r="I565" s="44" t="s">
        <v>367</v>
      </c>
      <c r="J565" s="24"/>
      <c r="K565" s="25">
        <f>K566</f>
        <v>93616.799999999988</v>
      </c>
      <c r="L565" s="17"/>
    </row>
    <row r="566" spans="1:12" s="15" customFormat="1" ht="34.15" customHeight="1" x14ac:dyDescent="0.2">
      <c r="A566" s="91"/>
      <c r="B566" s="50" t="s">
        <v>328</v>
      </c>
      <c r="C566" s="22">
        <v>925</v>
      </c>
      <c r="D566" s="24" t="s">
        <v>8</v>
      </c>
      <c r="E566" s="24" t="s">
        <v>4</v>
      </c>
      <c r="F566" s="44" t="s">
        <v>2</v>
      </c>
      <c r="G566" s="44" t="s">
        <v>118</v>
      </c>
      <c r="H566" s="44" t="s">
        <v>30</v>
      </c>
      <c r="I566" s="44" t="s">
        <v>367</v>
      </c>
      <c r="J566" s="24" t="s">
        <v>74</v>
      </c>
      <c r="K566" s="25">
        <f>5231+81951.9+6047.9+386</f>
        <v>93616.799999999988</v>
      </c>
      <c r="L566" s="17"/>
    </row>
    <row r="567" spans="1:12" s="15" customFormat="1" ht="49.15" customHeight="1" x14ac:dyDescent="0.2">
      <c r="A567" s="91"/>
      <c r="B567" s="50" t="s">
        <v>405</v>
      </c>
      <c r="C567" s="22">
        <v>925</v>
      </c>
      <c r="D567" s="24" t="s">
        <v>8</v>
      </c>
      <c r="E567" s="24" t="s">
        <v>4</v>
      </c>
      <c r="F567" s="24" t="s">
        <v>2</v>
      </c>
      <c r="G567" s="22">
        <v>1</v>
      </c>
      <c r="H567" s="24" t="s">
        <v>30</v>
      </c>
      <c r="I567" s="44" t="s">
        <v>406</v>
      </c>
      <c r="J567" s="24"/>
      <c r="K567" s="25">
        <f>SUM(K568)</f>
        <v>11957.6</v>
      </c>
      <c r="L567" s="17"/>
    </row>
    <row r="568" spans="1:12" s="15" customFormat="1" ht="34.15" customHeight="1" x14ac:dyDescent="0.2">
      <c r="A568" s="91"/>
      <c r="B568" s="50" t="s">
        <v>328</v>
      </c>
      <c r="C568" s="22">
        <v>925</v>
      </c>
      <c r="D568" s="24" t="s">
        <v>8</v>
      </c>
      <c r="E568" s="24" t="s">
        <v>4</v>
      </c>
      <c r="F568" s="24" t="s">
        <v>2</v>
      </c>
      <c r="G568" s="22">
        <v>1</v>
      </c>
      <c r="H568" s="24" t="s">
        <v>30</v>
      </c>
      <c r="I568" s="44" t="s">
        <v>406</v>
      </c>
      <c r="J568" s="24" t="s">
        <v>74</v>
      </c>
      <c r="K568" s="25">
        <f>5500.5+6457.1</f>
        <v>11957.6</v>
      </c>
      <c r="L568" s="17"/>
    </row>
    <row r="569" spans="1:12" s="15" customFormat="1" ht="47.25" x14ac:dyDescent="0.2">
      <c r="A569" s="91"/>
      <c r="B569" s="50" t="s">
        <v>385</v>
      </c>
      <c r="C569" s="22">
        <v>925</v>
      </c>
      <c r="D569" s="24" t="s">
        <v>8</v>
      </c>
      <c r="E569" s="24" t="s">
        <v>4</v>
      </c>
      <c r="F569" s="44" t="s">
        <v>2</v>
      </c>
      <c r="G569" s="44" t="s">
        <v>118</v>
      </c>
      <c r="H569" s="44" t="s">
        <v>30</v>
      </c>
      <c r="I569" s="44" t="s">
        <v>386</v>
      </c>
      <c r="J569" s="24"/>
      <c r="K569" s="25">
        <f>K570</f>
        <v>28099.7</v>
      </c>
      <c r="L569" s="17"/>
    </row>
    <row r="570" spans="1:12" s="15" customFormat="1" ht="36" customHeight="1" x14ac:dyDescent="0.2">
      <c r="A570" s="91"/>
      <c r="B570" s="50" t="s">
        <v>328</v>
      </c>
      <c r="C570" s="22">
        <v>925</v>
      </c>
      <c r="D570" s="24" t="s">
        <v>8</v>
      </c>
      <c r="E570" s="24" t="s">
        <v>4</v>
      </c>
      <c r="F570" s="44" t="s">
        <v>2</v>
      </c>
      <c r="G570" s="44" t="s">
        <v>118</v>
      </c>
      <c r="H570" s="44" t="s">
        <v>30</v>
      </c>
      <c r="I570" s="44" t="s">
        <v>386</v>
      </c>
      <c r="J570" s="24" t="s">
        <v>74</v>
      </c>
      <c r="K570" s="25">
        <v>28099.7</v>
      </c>
      <c r="L570" s="17"/>
    </row>
    <row r="571" spans="1:12" s="15" customFormat="1" ht="51" customHeight="1" x14ac:dyDescent="0.2">
      <c r="A571" s="91"/>
      <c r="B571" s="50" t="s">
        <v>388</v>
      </c>
      <c r="C571" s="22">
        <v>925</v>
      </c>
      <c r="D571" s="24" t="s">
        <v>8</v>
      </c>
      <c r="E571" s="24" t="s">
        <v>4</v>
      </c>
      <c r="F571" s="44" t="s">
        <v>390</v>
      </c>
      <c r="G571" s="44" t="s">
        <v>118</v>
      </c>
      <c r="H571" s="44" t="s">
        <v>8</v>
      </c>
      <c r="I571" s="44"/>
      <c r="J571" s="24"/>
      <c r="K571" s="25">
        <f>K572</f>
        <v>518.6</v>
      </c>
      <c r="L571" s="17"/>
    </row>
    <row r="572" spans="1:12" s="15" customFormat="1" ht="31.9" customHeight="1" x14ac:dyDescent="0.2">
      <c r="A572" s="91"/>
      <c r="B572" s="50" t="s">
        <v>389</v>
      </c>
      <c r="C572" s="22">
        <v>925</v>
      </c>
      <c r="D572" s="24" t="s">
        <v>8</v>
      </c>
      <c r="E572" s="24" t="s">
        <v>4</v>
      </c>
      <c r="F572" s="44" t="s">
        <v>2</v>
      </c>
      <c r="G572" s="44" t="s">
        <v>118</v>
      </c>
      <c r="H572" s="44" t="s">
        <v>8</v>
      </c>
      <c r="I572" s="44" t="s">
        <v>391</v>
      </c>
      <c r="J572" s="24"/>
      <c r="K572" s="25">
        <f>K573</f>
        <v>518.6</v>
      </c>
      <c r="L572" s="17"/>
    </row>
    <row r="573" spans="1:12" s="15" customFormat="1" ht="22.9" customHeight="1" x14ac:dyDescent="0.2">
      <c r="A573" s="91"/>
      <c r="B573" s="50" t="s">
        <v>22</v>
      </c>
      <c r="C573" s="22">
        <v>925</v>
      </c>
      <c r="D573" s="24" t="s">
        <v>8</v>
      </c>
      <c r="E573" s="24" t="s">
        <v>4</v>
      </c>
      <c r="F573" s="44" t="s">
        <v>2</v>
      </c>
      <c r="G573" s="44" t="s">
        <v>118</v>
      </c>
      <c r="H573" s="44" t="s">
        <v>8</v>
      </c>
      <c r="I573" s="44" t="s">
        <v>391</v>
      </c>
      <c r="J573" s="24" t="s">
        <v>70</v>
      </c>
      <c r="K573" s="25">
        <v>518.6</v>
      </c>
      <c r="L573" s="17"/>
    </row>
    <row r="574" spans="1:12" s="15" customFormat="1" ht="29.45" customHeight="1" x14ac:dyDescent="0.2">
      <c r="A574" s="91"/>
      <c r="B574" s="52" t="s">
        <v>327</v>
      </c>
      <c r="C574" s="22">
        <v>925</v>
      </c>
      <c r="D574" s="24" t="s">
        <v>8</v>
      </c>
      <c r="E574" s="24" t="s">
        <v>4</v>
      </c>
      <c r="F574" s="23" t="s">
        <v>4</v>
      </c>
      <c r="G574" s="23"/>
      <c r="H574" s="23"/>
      <c r="I574" s="23"/>
      <c r="J574" s="24"/>
      <c r="K574" s="25">
        <f>K575</f>
        <v>23620.199999999997</v>
      </c>
      <c r="L574" s="17"/>
    </row>
    <row r="575" spans="1:12" s="15" customFormat="1" ht="31.15" customHeight="1" x14ac:dyDescent="0.2">
      <c r="A575" s="91"/>
      <c r="B575" s="52" t="s">
        <v>138</v>
      </c>
      <c r="C575" s="22">
        <v>925</v>
      </c>
      <c r="D575" s="24" t="s">
        <v>8</v>
      </c>
      <c r="E575" s="24" t="s">
        <v>4</v>
      </c>
      <c r="F575" s="23" t="s">
        <v>4</v>
      </c>
      <c r="G575" s="23" t="s">
        <v>118</v>
      </c>
      <c r="H575" s="23"/>
      <c r="I575" s="23"/>
      <c r="J575" s="24"/>
      <c r="K575" s="25">
        <f>K576</f>
        <v>23620.199999999997</v>
      </c>
      <c r="L575" s="17"/>
    </row>
    <row r="576" spans="1:12" s="15" customFormat="1" ht="52.5" customHeight="1" x14ac:dyDescent="0.2">
      <c r="A576" s="91"/>
      <c r="B576" s="52" t="s">
        <v>139</v>
      </c>
      <c r="C576" s="22">
        <v>925</v>
      </c>
      <c r="D576" s="24" t="s">
        <v>8</v>
      </c>
      <c r="E576" s="24" t="s">
        <v>4</v>
      </c>
      <c r="F576" s="23" t="s">
        <v>4</v>
      </c>
      <c r="G576" s="23" t="s">
        <v>118</v>
      </c>
      <c r="H576" s="23" t="s">
        <v>2</v>
      </c>
      <c r="I576" s="23"/>
      <c r="J576" s="24"/>
      <c r="K576" s="25">
        <f>K577</f>
        <v>23620.199999999997</v>
      </c>
      <c r="L576" s="17"/>
    </row>
    <row r="577" spans="1:12" s="15" customFormat="1" ht="33.6" customHeight="1" x14ac:dyDescent="0.2">
      <c r="A577" s="91"/>
      <c r="B577" s="52" t="s">
        <v>365</v>
      </c>
      <c r="C577" s="22">
        <v>925</v>
      </c>
      <c r="D577" s="24" t="s">
        <v>8</v>
      </c>
      <c r="E577" s="24" t="s">
        <v>4</v>
      </c>
      <c r="F577" s="23" t="s">
        <v>4</v>
      </c>
      <c r="G577" s="23" t="s">
        <v>118</v>
      </c>
      <c r="H577" s="23" t="s">
        <v>2</v>
      </c>
      <c r="I577" s="23" t="s">
        <v>326</v>
      </c>
      <c r="J577" s="24"/>
      <c r="K577" s="25">
        <f>K578</f>
        <v>23620.199999999997</v>
      </c>
      <c r="L577" s="17"/>
    </row>
    <row r="578" spans="1:12" s="15" customFormat="1" ht="31.9" customHeight="1" x14ac:dyDescent="0.2">
      <c r="A578" s="91"/>
      <c r="B578" s="50" t="s">
        <v>328</v>
      </c>
      <c r="C578" s="22">
        <v>925</v>
      </c>
      <c r="D578" s="24" t="s">
        <v>8</v>
      </c>
      <c r="E578" s="24" t="s">
        <v>4</v>
      </c>
      <c r="F578" s="23" t="s">
        <v>4</v>
      </c>
      <c r="G578" s="23" t="s">
        <v>118</v>
      </c>
      <c r="H578" s="23" t="s">
        <v>2</v>
      </c>
      <c r="I578" s="23" t="s">
        <v>326</v>
      </c>
      <c r="J578" s="24" t="s">
        <v>74</v>
      </c>
      <c r="K578" s="25">
        <f>1523.6+6835.8+1164+14096.8</f>
        <v>23620.199999999997</v>
      </c>
      <c r="L578" s="17"/>
    </row>
    <row r="579" spans="1:12" s="15" customFormat="1" ht="33.6" customHeight="1" x14ac:dyDescent="0.2">
      <c r="A579" s="91"/>
      <c r="B579" s="52" t="s">
        <v>199</v>
      </c>
      <c r="C579" s="22">
        <v>925</v>
      </c>
      <c r="D579" s="24" t="s">
        <v>8</v>
      </c>
      <c r="E579" s="24" t="s">
        <v>4</v>
      </c>
      <c r="F579" s="23" t="s">
        <v>41</v>
      </c>
      <c r="G579" s="23"/>
      <c r="H579" s="23"/>
      <c r="I579" s="23"/>
      <c r="J579" s="24"/>
      <c r="K579" s="25">
        <f>K580+K584</f>
        <v>30140.400000000001</v>
      </c>
      <c r="L579" s="17"/>
    </row>
    <row r="580" spans="1:12" s="15" customFormat="1" ht="21.6" customHeight="1" x14ac:dyDescent="0.2">
      <c r="A580" s="91"/>
      <c r="B580" s="52" t="s">
        <v>259</v>
      </c>
      <c r="C580" s="22">
        <v>925</v>
      </c>
      <c r="D580" s="24" t="s">
        <v>8</v>
      </c>
      <c r="E580" s="24" t="s">
        <v>4</v>
      </c>
      <c r="F580" s="24" t="s">
        <v>41</v>
      </c>
      <c r="G580" s="22">
        <v>2</v>
      </c>
      <c r="H580" s="24"/>
      <c r="I580" s="24"/>
      <c r="J580" s="24"/>
      <c r="K580" s="25">
        <f>K581</f>
        <v>4818.5</v>
      </c>
      <c r="L580" s="17"/>
    </row>
    <row r="581" spans="1:12" s="15" customFormat="1" ht="36.6" customHeight="1" x14ac:dyDescent="0.2">
      <c r="A581" s="91"/>
      <c r="B581" s="52" t="s">
        <v>330</v>
      </c>
      <c r="C581" s="22">
        <v>925</v>
      </c>
      <c r="D581" s="24" t="s">
        <v>8</v>
      </c>
      <c r="E581" s="24" t="s">
        <v>4</v>
      </c>
      <c r="F581" s="24" t="s">
        <v>41</v>
      </c>
      <c r="G581" s="22">
        <v>2</v>
      </c>
      <c r="H581" s="24" t="s">
        <v>4</v>
      </c>
      <c r="I581" s="24"/>
      <c r="J581" s="24"/>
      <c r="K581" s="25">
        <f>K582</f>
        <v>4818.5</v>
      </c>
      <c r="L581" s="17"/>
    </row>
    <row r="582" spans="1:12" s="15" customFormat="1" ht="50.45" customHeight="1" x14ac:dyDescent="0.2">
      <c r="A582" s="91"/>
      <c r="B582" s="52" t="s">
        <v>366</v>
      </c>
      <c r="C582" s="22">
        <v>925</v>
      </c>
      <c r="D582" s="24" t="s">
        <v>8</v>
      </c>
      <c r="E582" s="24" t="s">
        <v>4</v>
      </c>
      <c r="F582" s="24" t="s">
        <v>41</v>
      </c>
      <c r="G582" s="22">
        <v>2</v>
      </c>
      <c r="H582" s="24" t="s">
        <v>4</v>
      </c>
      <c r="I582" s="24" t="s">
        <v>329</v>
      </c>
      <c r="J582" s="24"/>
      <c r="K582" s="25">
        <f>K583</f>
        <v>4818.5</v>
      </c>
      <c r="L582" s="17"/>
    </row>
    <row r="583" spans="1:12" s="15" customFormat="1" ht="35.450000000000003" customHeight="1" x14ac:dyDescent="0.2">
      <c r="A583" s="91"/>
      <c r="B583" s="50" t="s">
        <v>73</v>
      </c>
      <c r="C583" s="22">
        <v>925</v>
      </c>
      <c r="D583" s="24" t="s">
        <v>8</v>
      </c>
      <c r="E583" s="24" t="s">
        <v>4</v>
      </c>
      <c r="F583" s="24" t="s">
        <v>41</v>
      </c>
      <c r="G583" s="22">
        <v>2</v>
      </c>
      <c r="H583" s="24" t="s">
        <v>4</v>
      </c>
      <c r="I583" s="24" t="s">
        <v>329</v>
      </c>
      <c r="J583" s="24" t="s">
        <v>74</v>
      </c>
      <c r="K583" s="25">
        <f>1600.7+3217.8</f>
        <v>4818.5</v>
      </c>
      <c r="L583" s="17"/>
    </row>
    <row r="584" spans="1:12" s="15" customFormat="1" ht="33" customHeight="1" x14ac:dyDescent="0.2">
      <c r="A584" s="91"/>
      <c r="B584" s="52" t="s">
        <v>200</v>
      </c>
      <c r="C584" s="22">
        <v>925</v>
      </c>
      <c r="D584" s="24" t="s">
        <v>8</v>
      </c>
      <c r="E584" s="24" t="s">
        <v>4</v>
      </c>
      <c r="F584" s="23" t="s">
        <v>41</v>
      </c>
      <c r="G584" s="23" t="s">
        <v>192</v>
      </c>
      <c r="H584" s="23"/>
      <c r="I584" s="23"/>
      <c r="J584" s="24"/>
      <c r="K584" s="25">
        <f>SUM(K585)</f>
        <v>25321.9</v>
      </c>
      <c r="L584" s="17"/>
    </row>
    <row r="585" spans="1:12" s="15" customFormat="1" ht="31.9" customHeight="1" x14ac:dyDescent="0.2">
      <c r="A585" s="91"/>
      <c r="B585" s="52" t="s">
        <v>191</v>
      </c>
      <c r="C585" s="22">
        <v>925</v>
      </c>
      <c r="D585" s="24" t="s">
        <v>8</v>
      </c>
      <c r="E585" s="24" t="s">
        <v>4</v>
      </c>
      <c r="F585" s="23" t="s">
        <v>41</v>
      </c>
      <c r="G585" s="23" t="s">
        <v>192</v>
      </c>
      <c r="H585" s="23" t="s">
        <v>2</v>
      </c>
      <c r="I585" s="23"/>
      <c r="J585" s="24"/>
      <c r="K585" s="25">
        <f>SUM(K586)</f>
        <v>25321.9</v>
      </c>
      <c r="L585" s="17"/>
    </row>
    <row r="586" spans="1:12" s="15" customFormat="1" ht="36" customHeight="1" x14ac:dyDescent="0.2">
      <c r="A586" s="91"/>
      <c r="B586" s="52" t="s">
        <v>267</v>
      </c>
      <c r="C586" s="22">
        <v>925</v>
      </c>
      <c r="D586" s="24" t="s">
        <v>8</v>
      </c>
      <c r="E586" s="24" t="s">
        <v>4</v>
      </c>
      <c r="F586" s="23" t="s">
        <v>41</v>
      </c>
      <c r="G586" s="23" t="s">
        <v>192</v>
      </c>
      <c r="H586" s="23" t="s">
        <v>2</v>
      </c>
      <c r="I586" s="23" t="s">
        <v>209</v>
      </c>
      <c r="J586" s="24"/>
      <c r="K586" s="25">
        <f t="shared" ref="K586" si="44">SUM(K587)</f>
        <v>25321.9</v>
      </c>
      <c r="L586" s="17"/>
    </row>
    <row r="587" spans="1:12" s="15" customFormat="1" ht="37.15" customHeight="1" x14ac:dyDescent="0.2">
      <c r="A587" s="91"/>
      <c r="B587" s="50" t="s">
        <v>73</v>
      </c>
      <c r="C587" s="22">
        <v>925</v>
      </c>
      <c r="D587" s="24" t="s">
        <v>8</v>
      </c>
      <c r="E587" s="24" t="s">
        <v>4</v>
      </c>
      <c r="F587" s="23" t="s">
        <v>41</v>
      </c>
      <c r="G587" s="23" t="s">
        <v>192</v>
      </c>
      <c r="H587" s="23" t="s">
        <v>2</v>
      </c>
      <c r="I587" s="23" t="s">
        <v>209</v>
      </c>
      <c r="J587" s="24" t="s">
        <v>74</v>
      </c>
      <c r="K587" s="25">
        <v>25321.9</v>
      </c>
      <c r="L587" s="17"/>
    </row>
    <row r="588" spans="1:12" s="15" customFormat="1" ht="37.15" customHeight="1" x14ac:dyDescent="0.2">
      <c r="A588" s="91"/>
      <c r="B588" s="50" t="s">
        <v>475</v>
      </c>
      <c r="C588" s="22">
        <v>925</v>
      </c>
      <c r="D588" s="24" t="s">
        <v>8</v>
      </c>
      <c r="E588" s="24" t="s">
        <v>4</v>
      </c>
      <c r="F588" s="23" t="s">
        <v>312</v>
      </c>
      <c r="G588" s="23"/>
      <c r="H588" s="23"/>
      <c r="I588" s="23"/>
      <c r="J588" s="24"/>
      <c r="K588" s="25">
        <f>K589</f>
        <v>1294.0999999999999</v>
      </c>
      <c r="L588" s="17"/>
    </row>
    <row r="589" spans="1:12" s="15" customFormat="1" ht="37.15" customHeight="1" x14ac:dyDescent="0.2">
      <c r="A589" s="91"/>
      <c r="B589" s="50" t="s">
        <v>476</v>
      </c>
      <c r="C589" s="22">
        <v>925</v>
      </c>
      <c r="D589" s="24" t="s">
        <v>8</v>
      </c>
      <c r="E589" s="24" t="s">
        <v>4</v>
      </c>
      <c r="F589" s="23" t="s">
        <v>312</v>
      </c>
      <c r="G589" s="23" t="s">
        <v>118</v>
      </c>
      <c r="H589" s="23"/>
      <c r="I589" s="23"/>
      <c r="J589" s="24"/>
      <c r="K589" s="25">
        <f>K590</f>
        <v>1294.0999999999999</v>
      </c>
      <c r="L589" s="17"/>
    </row>
    <row r="590" spans="1:12" s="15" customFormat="1" ht="47.25" x14ac:dyDescent="0.2">
      <c r="A590" s="91"/>
      <c r="B590" s="50" t="s">
        <v>313</v>
      </c>
      <c r="C590" s="22">
        <v>925</v>
      </c>
      <c r="D590" s="24" t="s">
        <v>8</v>
      </c>
      <c r="E590" s="24" t="s">
        <v>4</v>
      </c>
      <c r="F590" s="23" t="s">
        <v>312</v>
      </c>
      <c r="G590" s="23" t="s">
        <v>118</v>
      </c>
      <c r="H590" s="23" t="s">
        <v>2</v>
      </c>
      <c r="I590" s="23"/>
      <c r="J590" s="24"/>
      <c r="K590" s="25">
        <f>K591</f>
        <v>1294.0999999999999</v>
      </c>
      <c r="L590" s="17"/>
    </row>
    <row r="591" spans="1:12" s="15" customFormat="1" ht="37.15" customHeight="1" x14ac:dyDescent="0.2">
      <c r="A591" s="91"/>
      <c r="B591" s="50" t="s">
        <v>477</v>
      </c>
      <c r="C591" s="22">
        <v>925</v>
      </c>
      <c r="D591" s="24" t="s">
        <v>8</v>
      </c>
      <c r="E591" s="24" t="s">
        <v>4</v>
      </c>
      <c r="F591" s="23" t="s">
        <v>312</v>
      </c>
      <c r="G591" s="23" t="s">
        <v>118</v>
      </c>
      <c r="H591" s="23" t="s">
        <v>2</v>
      </c>
      <c r="I591" s="23" t="s">
        <v>474</v>
      </c>
      <c r="J591" s="24"/>
      <c r="K591" s="25">
        <f>K592</f>
        <v>1294.0999999999999</v>
      </c>
      <c r="L591" s="17"/>
    </row>
    <row r="592" spans="1:12" s="15" customFormat="1" ht="37.15" customHeight="1" x14ac:dyDescent="0.2">
      <c r="A592" s="91"/>
      <c r="B592" s="50" t="s">
        <v>73</v>
      </c>
      <c r="C592" s="22">
        <v>925</v>
      </c>
      <c r="D592" s="24" t="s">
        <v>8</v>
      </c>
      <c r="E592" s="24" t="s">
        <v>4</v>
      </c>
      <c r="F592" s="23" t="s">
        <v>312</v>
      </c>
      <c r="G592" s="23" t="s">
        <v>118</v>
      </c>
      <c r="H592" s="23" t="s">
        <v>2</v>
      </c>
      <c r="I592" s="23" t="s">
        <v>474</v>
      </c>
      <c r="J592" s="24" t="s">
        <v>74</v>
      </c>
      <c r="K592" s="25">
        <v>1294.0999999999999</v>
      </c>
      <c r="L592" s="17"/>
    </row>
    <row r="593" spans="1:12" s="15" customFormat="1" x14ac:dyDescent="0.2">
      <c r="A593" s="91"/>
      <c r="B593" s="50" t="s">
        <v>202</v>
      </c>
      <c r="C593" s="22">
        <v>925</v>
      </c>
      <c r="D593" s="24" t="s">
        <v>8</v>
      </c>
      <c r="E593" s="24" t="s">
        <v>5</v>
      </c>
      <c r="F593" s="23"/>
      <c r="G593" s="23"/>
      <c r="H593" s="23"/>
      <c r="I593" s="23"/>
      <c r="J593" s="24"/>
      <c r="K593" s="25">
        <f>SUM(K594+K604)</f>
        <v>102853.6</v>
      </c>
      <c r="L593" s="17"/>
    </row>
    <row r="594" spans="1:12" s="15" customFormat="1" ht="33.6" customHeight="1" x14ac:dyDescent="0.2">
      <c r="A594" s="91"/>
      <c r="B594" s="50" t="s">
        <v>201</v>
      </c>
      <c r="C594" s="22">
        <v>925</v>
      </c>
      <c r="D594" s="24" t="s">
        <v>8</v>
      </c>
      <c r="E594" s="24" t="s">
        <v>5</v>
      </c>
      <c r="F594" s="24" t="s">
        <v>2</v>
      </c>
      <c r="G594" s="22"/>
      <c r="H594" s="24"/>
      <c r="I594" s="24"/>
      <c r="J594" s="24"/>
      <c r="K594" s="25">
        <f t="shared" ref="K594:K600" si="45">SUM(K595)</f>
        <v>97628.400000000009</v>
      </c>
      <c r="L594" s="17"/>
    </row>
    <row r="595" spans="1:12" s="15" customFormat="1" ht="33.6" customHeight="1" x14ac:dyDescent="0.2">
      <c r="A595" s="91"/>
      <c r="B595" s="52" t="s">
        <v>265</v>
      </c>
      <c r="C595" s="22">
        <v>925</v>
      </c>
      <c r="D595" s="24" t="s">
        <v>8</v>
      </c>
      <c r="E595" s="24" t="s">
        <v>5</v>
      </c>
      <c r="F595" s="24" t="s">
        <v>2</v>
      </c>
      <c r="G595" s="22">
        <v>1</v>
      </c>
      <c r="H595" s="24"/>
      <c r="I595" s="24"/>
      <c r="J595" s="24"/>
      <c r="K595" s="25">
        <f>SUM(K599+K596)</f>
        <v>97628.400000000009</v>
      </c>
      <c r="L595" s="17"/>
    </row>
    <row r="596" spans="1:12" s="15" customFormat="1" ht="64.150000000000006" customHeight="1" x14ac:dyDescent="0.2">
      <c r="A596" s="91"/>
      <c r="B596" s="52" t="s">
        <v>144</v>
      </c>
      <c r="C596" s="22">
        <v>925</v>
      </c>
      <c r="D596" s="24" t="s">
        <v>8</v>
      </c>
      <c r="E596" s="24" t="s">
        <v>5</v>
      </c>
      <c r="F596" s="24" t="s">
        <v>2</v>
      </c>
      <c r="G596" s="22">
        <v>1</v>
      </c>
      <c r="H596" s="24" t="s">
        <v>6</v>
      </c>
      <c r="I596" s="24"/>
      <c r="J596" s="24"/>
      <c r="K596" s="25">
        <f>SUM(K597)</f>
        <v>32.200000000000003</v>
      </c>
      <c r="L596" s="17"/>
    </row>
    <row r="597" spans="1:12" s="15" customFormat="1" ht="98.45" customHeight="1" x14ac:dyDescent="0.2">
      <c r="A597" s="91"/>
      <c r="B597" s="56" t="s">
        <v>334</v>
      </c>
      <c r="C597" s="22">
        <v>925</v>
      </c>
      <c r="D597" s="24" t="s">
        <v>8</v>
      </c>
      <c r="E597" s="24" t="s">
        <v>5</v>
      </c>
      <c r="F597" s="24" t="s">
        <v>2</v>
      </c>
      <c r="G597" s="22">
        <v>1</v>
      </c>
      <c r="H597" s="24" t="s">
        <v>6</v>
      </c>
      <c r="I597" s="24" t="s">
        <v>145</v>
      </c>
      <c r="J597" s="24"/>
      <c r="K597" s="25">
        <f>SUM(K598:K598)</f>
        <v>32.200000000000003</v>
      </c>
      <c r="L597" s="17"/>
    </row>
    <row r="598" spans="1:12" s="15" customFormat="1" ht="31.15" customHeight="1" x14ac:dyDescent="0.2">
      <c r="A598" s="91"/>
      <c r="B598" s="57" t="s">
        <v>164</v>
      </c>
      <c r="C598" s="22">
        <v>925</v>
      </c>
      <c r="D598" s="24" t="s">
        <v>8</v>
      </c>
      <c r="E598" s="24" t="s">
        <v>5</v>
      </c>
      <c r="F598" s="24" t="s">
        <v>2</v>
      </c>
      <c r="G598" s="22">
        <v>1</v>
      </c>
      <c r="H598" s="24" t="s">
        <v>6</v>
      </c>
      <c r="I598" s="24" t="s">
        <v>145</v>
      </c>
      <c r="J598" s="24" t="s">
        <v>74</v>
      </c>
      <c r="K598" s="25">
        <v>32.200000000000003</v>
      </c>
      <c r="L598" s="17"/>
    </row>
    <row r="599" spans="1:12" s="15" customFormat="1" ht="52.9" customHeight="1" x14ac:dyDescent="0.2">
      <c r="A599" s="91"/>
      <c r="B599" s="52" t="s">
        <v>146</v>
      </c>
      <c r="C599" s="22">
        <v>925</v>
      </c>
      <c r="D599" s="24" t="s">
        <v>8</v>
      </c>
      <c r="E599" s="24" t="s">
        <v>5</v>
      </c>
      <c r="F599" s="24" t="s">
        <v>2</v>
      </c>
      <c r="G599" s="22">
        <v>1</v>
      </c>
      <c r="H599" s="24" t="s">
        <v>7</v>
      </c>
      <c r="I599" s="24" t="s">
        <v>100</v>
      </c>
      <c r="J599" s="24"/>
      <c r="K599" s="25">
        <f>SUM(K600+K602)</f>
        <v>97596.200000000012</v>
      </c>
      <c r="L599" s="17"/>
    </row>
    <row r="600" spans="1:12" s="15" customFormat="1" ht="50.45" customHeight="1" x14ac:dyDescent="0.2">
      <c r="A600" s="91"/>
      <c r="B600" s="52" t="s">
        <v>149</v>
      </c>
      <c r="C600" s="22">
        <v>925</v>
      </c>
      <c r="D600" s="24" t="s">
        <v>8</v>
      </c>
      <c r="E600" s="24" t="s">
        <v>5</v>
      </c>
      <c r="F600" s="24" t="s">
        <v>2</v>
      </c>
      <c r="G600" s="22">
        <v>1</v>
      </c>
      <c r="H600" s="24" t="s">
        <v>7</v>
      </c>
      <c r="I600" s="24" t="s">
        <v>113</v>
      </c>
      <c r="J600" s="24"/>
      <c r="K600" s="25">
        <f t="shared" si="45"/>
        <v>71377.600000000006</v>
      </c>
      <c r="L600" s="17"/>
    </row>
    <row r="601" spans="1:12" s="15" customFormat="1" ht="33" customHeight="1" x14ac:dyDescent="0.2">
      <c r="A601" s="91"/>
      <c r="B601" s="57" t="s">
        <v>73</v>
      </c>
      <c r="C601" s="22">
        <v>925</v>
      </c>
      <c r="D601" s="24" t="s">
        <v>8</v>
      </c>
      <c r="E601" s="24" t="s">
        <v>5</v>
      </c>
      <c r="F601" s="24" t="s">
        <v>2</v>
      </c>
      <c r="G601" s="22">
        <v>1</v>
      </c>
      <c r="H601" s="24" t="s">
        <v>7</v>
      </c>
      <c r="I601" s="24" t="s">
        <v>113</v>
      </c>
      <c r="J601" s="24" t="s">
        <v>74</v>
      </c>
      <c r="K601" s="25">
        <v>71377.600000000006</v>
      </c>
      <c r="L601" s="17"/>
    </row>
    <row r="602" spans="1:12" s="15" customFormat="1" ht="31.15" customHeight="1" x14ac:dyDescent="0.2">
      <c r="A602" s="91"/>
      <c r="B602" s="57" t="s">
        <v>412</v>
      </c>
      <c r="C602" s="22">
        <v>925</v>
      </c>
      <c r="D602" s="24" t="s">
        <v>8</v>
      </c>
      <c r="E602" s="24" t="s">
        <v>5</v>
      </c>
      <c r="F602" s="24" t="s">
        <v>2</v>
      </c>
      <c r="G602" s="22">
        <v>1</v>
      </c>
      <c r="H602" s="24" t="s">
        <v>7</v>
      </c>
      <c r="I602" s="24" t="s">
        <v>411</v>
      </c>
      <c r="J602" s="24"/>
      <c r="K602" s="25">
        <f>K603</f>
        <v>26218.6</v>
      </c>
      <c r="L602" s="17"/>
    </row>
    <row r="603" spans="1:12" s="15" customFormat="1" ht="31.15" customHeight="1" x14ac:dyDescent="0.2">
      <c r="A603" s="91"/>
      <c r="B603" s="57" t="s">
        <v>73</v>
      </c>
      <c r="C603" s="22">
        <v>925</v>
      </c>
      <c r="D603" s="24" t="s">
        <v>8</v>
      </c>
      <c r="E603" s="24" t="s">
        <v>5</v>
      </c>
      <c r="F603" s="24" t="s">
        <v>2</v>
      </c>
      <c r="G603" s="22">
        <v>1</v>
      </c>
      <c r="H603" s="24" t="s">
        <v>7</v>
      </c>
      <c r="I603" s="24" t="s">
        <v>411</v>
      </c>
      <c r="J603" s="24" t="s">
        <v>74</v>
      </c>
      <c r="K603" s="25">
        <v>26218.6</v>
      </c>
      <c r="L603" s="17"/>
    </row>
    <row r="604" spans="1:12" s="15" customFormat="1" ht="31.5" x14ac:dyDescent="0.2">
      <c r="A604" s="91"/>
      <c r="B604" s="57" t="s">
        <v>199</v>
      </c>
      <c r="C604" s="22">
        <v>925</v>
      </c>
      <c r="D604" s="24" t="s">
        <v>8</v>
      </c>
      <c r="E604" s="24" t="s">
        <v>5</v>
      </c>
      <c r="F604" s="24" t="s">
        <v>41</v>
      </c>
      <c r="G604" s="22"/>
      <c r="H604" s="24"/>
      <c r="I604" s="24"/>
      <c r="J604" s="24"/>
      <c r="K604" s="25">
        <f>K605+K609</f>
        <v>5225.2000000000007</v>
      </c>
      <c r="L604" s="17"/>
    </row>
    <row r="605" spans="1:12" s="15" customFormat="1" x14ac:dyDescent="0.2">
      <c r="A605" s="91"/>
      <c r="B605" s="52" t="s">
        <v>259</v>
      </c>
      <c r="C605" s="22">
        <v>925</v>
      </c>
      <c r="D605" s="24" t="s">
        <v>8</v>
      </c>
      <c r="E605" s="24" t="s">
        <v>5</v>
      </c>
      <c r="F605" s="24" t="s">
        <v>41</v>
      </c>
      <c r="G605" s="22">
        <v>2</v>
      </c>
      <c r="H605" s="24"/>
      <c r="I605" s="24"/>
      <c r="J605" s="24"/>
      <c r="K605" s="25">
        <f>K606</f>
        <v>114.6</v>
      </c>
      <c r="L605" s="17"/>
    </row>
    <row r="606" spans="1:12" s="15" customFormat="1" ht="31.5" x14ac:dyDescent="0.2">
      <c r="A606" s="91"/>
      <c r="B606" s="52" t="s">
        <v>330</v>
      </c>
      <c r="C606" s="22">
        <v>925</v>
      </c>
      <c r="D606" s="24" t="s">
        <v>8</v>
      </c>
      <c r="E606" s="24" t="s">
        <v>5</v>
      </c>
      <c r="F606" s="24" t="s">
        <v>41</v>
      </c>
      <c r="G606" s="22">
        <v>2</v>
      </c>
      <c r="H606" s="24" t="s">
        <v>4</v>
      </c>
      <c r="I606" s="24"/>
      <c r="J606" s="24"/>
      <c r="K606" s="25">
        <f>K607</f>
        <v>114.6</v>
      </c>
      <c r="L606" s="17"/>
    </row>
    <row r="607" spans="1:12" s="15" customFormat="1" ht="55.9" customHeight="1" x14ac:dyDescent="0.2">
      <c r="A607" s="91"/>
      <c r="B607" s="52" t="s">
        <v>366</v>
      </c>
      <c r="C607" s="22">
        <v>925</v>
      </c>
      <c r="D607" s="24" t="s">
        <v>8</v>
      </c>
      <c r="E607" s="24" t="s">
        <v>5</v>
      </c>
      <c r="F607" s="24" t="s">
        <v>41</v>
      </c>
      <c r="G607" s="22">
        <v>2</v>
      </c>
      <c r="H607" s="24" t="s">
        <v>4</v>
      </c>
      <c r="I607" s="24" t="s">
        <v>329</v>
      </c>
      <c r="J607" s="24"/>
      <c r="K607" s="25">
        <f>K608</f>
        <v>114.6</v>
      </c>
      <c r="L607" s="17"/>
    </row>
    <row r="608" spans="1:12" s="15" customFormat="1" ht="31.5" x14ac:dyDescent="0.2">
      <c r="A608" s="91"/>
      <c r="B608" s="50" t="s">
        <v>73</v>
      </c>
      <c r="C608" s="22">
        <v>925</v>
      </c>
      <c r="D608" s="24" t="s">
        <v>8</v>
      </c>
      <c r="E608" s="24" t="s">
        <v>5</v>
      </c>
      <c r="F608" s="24" t="s">
        <v>41</v>
      </c>
      <c r="G608" s="22">
        <v>2</v>
      </c>
      <c r="H608" s="24" t="s">
        <v>4</v>
      </c>
      <c r="I608" s="24" t="s">
        <v>329</v>
      </c>
      <c r="J608" s="24" t="s">
        <v>74</v>
      </c>
      <c r="K608" s="25">
        <v>114.6</v>
      </c>
      <c r="L608" s="17"/>
    </row>
    <row r="609" spans="1:12" s="15" customFormat="1" ht="31.5" x14ac:dyDescent="0.2">
      <c r="A609" s="91"/>
      <c r="B609" s="57" t="s">
        <v>200</v>
      </c>
      <c r="C609" s="22">
        <v>925</v>
      </c>
      <c r="D609" s="24" t="s">
        <v>8</v>
      </c>
      <c r="E609" s="24" t="s">
        <v>5</v>
      </c>
      <c r="F609" s="24" t="s">
        <v>41</v>
      </c>
      <c r="G609" s="22">
        <v>5</v>
      </c>
      <c r="H609" s="24"/>
      <c r="I609" s="24"/>
      <c r="J609" s="24"/>
      <c r="K609" s="25">
        <f>K610</f>
        <v>5110.6000000000004</v>
      </c>
      <c r="L609" s="17"/>
    </row>
    <row r="610" spans="1:12" s="15" customFormat="1" ht="34.15" customHeight="1" x14ac:dyDescent="0.2">
      <c r="A610" s="91"/>
      <c r="B610" s="57" t="s">
        <v>191</v>
      </c>
      <c r="C610" s="22">
        <v>925</v>
      </c>
      <c r="D610" s="24" t="s">
        <v>8</v>
      </c>
      <c r="E610" s="24" t="s">
        <v>5</v>
      </c>
      <c r="F610" s="24" t="s">
        <v>41</v>
      </c>
      <c r="G610" s="22">
        <v>5</v>
      </c>
      <c r="H610" s="24" t="s">
        <v>2</v>
      </c>
      <c r="I610" s="24"/>
      <c r="J610" s="24"/>
      <c r="K610" s="25">
        <f>K611</f>
        <v>5110.6000000000004</v>
      </c>
      <c r="L610" s="17"/>
    </row>
    <row r="611" spans="1:12" s="15" customFormat="1" ht="67.900000000000006" customHeight="1" x14ac:dyDescent="0.2">
      <c r="A611" s="91"/>
      <c r="B611" s="57" t="s">
        <v>267</v>
      </c>
      <c r="C611" s="22">
        <v>925</v>
      </c>
      <c r="D611" s="24" t="s">
        <v>8</v>
      </c>
      <c r="E611" s="24" t="s">
        <v>5</v>
      </c>
      <c r="F611" s="24" t="s">
        <v>41</v>
      </c>
      <c r="G611" s="22">
        <v>5</v>
      </c>
      <c r="H611" s="24" t="s">
        <v>2</v>
      </c>
      <c r="I611" s="24" t="s">
        <v>209</v>
      </c>
      <c r="J611" s="24"/>
      <c r="K611" s="25">
        <f>K612</f>
        <v>5110.6000000000004</v>
      </c>
      <c r="L611" s="17"/>
    </row>
    <row r="612" spans="1:12" s="15" customFormat="1" ht="34.9" customHeight="1" x14ac:dyDescent="0.2">
      <c r="A612" s="91"/>
      <c r="B612" s="57" t="s">
        <v>164</v>
      </c>
      <c r="C612" s="22">
        <v>925</v>
      </c>
      <c r="D612" s="24" t="s">
        <v>8</v>
      </c>
      <c r="E612" s="24" t="s">
        <v>5</v>
      </c>
      <c r="F612" s="24" t="s">
        <v>41</v>
      </c>
      <c r="G612" s="22">
        <v>5</v>
      </c>
      <c r="H612" s="24" t="s">
        <v>2</v>
      </c>
      <c r="I612" s="24" t="s">
        <v>209</v>
      </c>
      <c r="J612" s="24" t="s">
        <v>74</v>
      </c>
      <c r="K612" s="25">
        <v>5110.6000000000004</v>
      </c>
      <c r="L612" s="17"/>
    </row>
    <row r="613" spans="1:12" s="15" customFormat="1" ht="22.9" customHeight="1" x14ac:dyDescent="0.2">
      <c r="A613" s="91"/>
      <c r="B613" s="50" t="s">
        <v>398</v>
      </c>
      <c r="C613" s="22">
        <v>925</v>
      </c>
      <c r="D613" s="24" t="s">
        <v>8</v>
      </c>
      <c r="E613" s="23" t="s">
        <v>7</v>
      </c>
      <c r="F613" s="23"/>
      <c r="G613" s="23"/>
      <c r="H613" s="23"/>
      <c r="I613" s="23"/>
      <c r="J613" s="24"/>
      <c r="K613" s="25">
        <f>SUM(K614)</f>
        <v>21.5</v>
      </c>
      <c r="L613" s="17"/>
    </row>
    <row r="614" spans="1:12" s="15" customFormat="1" ht="32.450000000000003" customHeight="1" x14ac:dyDescent="0.2">
      <c r="A614" s="91"/>
      <c r="B614" s="50" t="s">
        <v>201</v>
      </c>
      <c r="C614" s="22">
        <v>925</v>
      </c>
      <c r="D614" s="23" t="s">
        <v>8</v>
      </c>
      <c r="E614" s="23" t="s">
        <v>7</v>
      </c>
      <c r="F614" s="23" t="s">
        <v>2</v>
      </c>
      <c r="G614" s="23"/>
      <c r="H614" s="23"/>
      <c r="I614" s="23"/>
      <c r="J614" s="24"/>
      <c r="K614" s="25">
        <f>SUM(K615)</f>
        <v>21.5</v>
      </c>
      <c r="L614" s="17"/>
    </row>
    <row r="615" spans="1:12" s="15" customFormat="1" ht="32.450000000000003" customHeight="1" x14ac:dyDescent="0.2">
      <c r="A615" s="91"/>
      <c r="B615" s="50" t="s">
        <v>265</v>
      </c>
      <c r="C615" s="22">
        <v>925</v>
      </c>
      <c r="D615" s="23" t="s">
        <v>8</v>
      </c>
      <c r="E615" s="23" t="s">
        <v>7</v>
      </c>
      <c r="F615" s="23" t="s">
        <v>2</v>
      </c>
      <c r="G615" s="23" t="s">
        <v>118</v>
      </c>
      <c r="H615" s="23"/>
      <c r="I615" s="23"/>
      <c r="J615" s="24"/>
      <c r="K615" s="25">
        <f>SUM(K616)</f>
        <v>21.5</v>
      </c>
      <c r="L615" s="17"/>
    </row>
    <row r="616" spans="1:12" s="15" customFormat="1" ht="55.9" customHeight="1" x14ac:dyDescent="0.2">
      <c r="A616" s="91"/>
      <c r="B616" s="52" t="s">
        <v>146</v>
      </c>
      <c r="C616" s="22">
        <v>925</v>
      </c>
      <c r="D616" s="23" t="s">
        <v>8</v>
      </c>
      <c r="E616" s="23" t="s">
        <v>7</v>
      </c>
      <c r="F616" s="23" t="s">
        <v>2</v>
      </c>
      <c r="G616" s="23" t="s">
        <v>118</v>
      </c>
      <c r="H616" s="23" t="s">
        <v>7</v>
      </c>
      <c r="I616" s="23"/>
      <c r="J616" s="24"/>
      <c r="K616" s="25">
        <f>SUM(K617)</f>
        <v>21.5</v>
      </c>
      <c r="L616" s="17"/>
    </row>
    <row r="617" spans="1:12" s="15" customFormat="1" x14ac:dyDescent="0.2">
      <c r="A617" s="91"/>
      <c r="B617" s="50" t="s">
        <v>400</v>
      </c>
      <c r="C617" s="22">
        <v>925</v>
      </c>
      <c r="D617" s="23" t="s">
        <v>8</v>
      </c>
      <c r="E617" s="23" t="s">
        <v>7</v>
      </c>
      <c r="F617" s="23" t="s">
        <v>2</v>
      </c>
      <c r="G617" s="23" t="s">
        <v>118</v>
      </c>
      <c r="H617" s="23" t="s">
        <v>7</v>
      </c>
      <c r="I617" s="23" t="s">
        <v>399</v>
      </c>
      <c r="J617" s="24"/>
      <c r="K617" s="25">
        <f>SUM(K618)</f>
        <v>21.5</v>
      </c>
      <c r="L617" s="17"/>
    </row>
    <row r="618" spans="1:12" s="15" customFormat="1" ht="31.5" x14ac:dyDescent="0.2">
      <c r="A618" s="91"/>
      <c r="B618" s="50" t="s">
        <v>166</v>
      </c>
      <c r="C618" s="22">
        <v>925</v>
      </c>
      <c r="D618" s="23" t="s">
        <v>8</v>
      </c>
      <c r="E618" s="23" t="s">
        <v>7</v>
      </c>
      <c r="F618" s="23" t="s">
        <v>2</v>
      </c>
      <c r="G618" s="23" t="s">
        <v>118</v>
      </c>
      <c r="H618" s="23" t="s">
        <v>7</v>
      </c>
      <c r="I618" s="23" t="s">
        <v>399</v>
      </c>
      <c r="J618" s="24" t="s">
        <v>58</v>
      </c>
      <c r="K618" s="25">
        <v>21.5</v>
      </c>
      <c r="L618" s="17"/>
    </row>
    <row r="619" spans="1:12" s="15" customFormat="1" x14ac:dyDescent="0.2">
      <c r="A619" s="91"/>
      <c r="B619" s="50" t="s">
        <v>27</v>
      </c>
      <c r="C619" s="22">
        <v>925</v>
      </c>
      <c r="D619" s="23" t="s">
        <v>8</v>
      </c>
      <c r="E619" s="24" t="s">
        <v>24</v>
      </c>
      <c r="F619" s="24"/>
      <c r="G619" s="22"/>
      <c r="H619" s="24"/>
      <c r="I619" s="24"/>
      <c r="J619" s="24"/>
      <c r="K619" s="25">
        <f>SUM(K620+K667)</f>
        <v>129420.59999999998</v>
      </c>
      <c r="L619" s="17"/>
    </row>
    <row r="620" spans="1:12" s="15" customFormat="1" ht="31.9" customHeight="1" x14ac:dyDescent="0.2">
      <c r="A620" s="91"/>
      <c r="B620" s="50" t="s">
        <v>201</v>
      </c>
      <c r="C620" s="22">
        <v>925</v>
      </c>
      <c r="D620" s="24" t="s">
        <v>8</v>
      </c>
      <c r="E620" s="24" t="s">
        <v>24</v>
      </c>
      <c r="F620" s="24" t="s">
        <v>2</v>
      </c>
      <c r="G620" s="22"/>
      <c r="H620" s="24"/>
      <c r="I620" s="24"/>
      <c r="J620" s="24"/>
      <c r="K620" s="25">
        <f>SUM(K621)</f>
        <v>122555.69999999998</v>
      </c>
      <c r="L620" s="17"/>
    </row>
    <row r="621" spans="1:12" s="15" customFormat="1" ht="30.6" customHeight="1" x14ac:dyDescent="0.2">
      <c r="A621" s="91"/>
      <c r="B621" s="50" t="s">
        <v>265</v>
      </c>
      <c r="C621" s="22">
        <v>925</v>
      </c>
      <c r="D621" s="24" t="s">
        <v>8</v>
      </c>
      <c r="E621" s="24" t="s">
        <v>24</v>
      </c>
      <c r="F621" s="24" t="s">
        <v>2</v>
      </c>
      <c r="G621" s="22">
        <v>1</v>
      </c>
      <c r="H621" s="24"/>
      <c r="I621" s="24"/>
      <c r="J621" s="24"/>
      <c r="K621" s="25">
        <f>SUM(K622+K634+K640+K657+K629+K664)</f>
        <v>122555.69999999998</v>
      </c>
      <c r="L621" s="17"/>
    </row>
    <row r="622" spans="1:12" s="15" customFormat="1" ht="33.6" customHeight="1" x14ac:dyDescent="0.2">
      <c r="A622" s="91"/>
      <c r="B622" s="58" t="s">
        <v>175</v>
      </c>
      <c r="C622" s="22">
        <v>925</v>
      </c>
      <c r="D622" s="24" t="s">
        <v>8</v>
      </c>
      <c r="E622" s="24" t="s">
        <v>24</v>
      </c>
      <c r="F622" s="24" t="s">
        <v>2</v>
      </c>
      <c r="G622" s="22">
        <v>1</v>
      </c>
      <c r="H622" s="24" t="s">
        <v>4</v>
      </c>
      <c r="I622" s="24"/>
      <c r="J622" s="24"/>
      <c r="K622" s="25">
        <f>SUM(K625+K623)</f>
        <v>342.7</v>
      </c>
      <c r="L622" s="17"/>
    </row>
    <row r="623" spans="1:12" s="15" customFormat="1" ht="31.5" x14ac:dyDescent="0.2">
      <c r="A623" s="91"/>
      <c r="B623" s="58" t="s">
        <v>360</v>
      </c>
      <c r="C623" s="22">
        <v>925</v>
      </c>
      <c r="D623" s="24" t="s">
        <v>8</v>
      </c>
      <c r="E623" s="24" t="s">
        <v>24</v>
      </c>
      <c r="F623" s="23" t="s">
        <v>2</v>
      </c>
      <c r="G623" s="23" t="s">
        <v>118</v>
      </c>
      <c r="H623" s="23" t="s">
        <v>4</v>
      </c>
      <c r="I623" s="23" t="s">
        <v>359</v>
      </c>
      <c r="J623" s="24"/>
      <c r="K623" s="25">
        <f>K624</f>
        <v>210</v>
      </c>
      <c r="L623" s="17"/>
    </row>
    <row r="624" spans="1:12" s="15" customFormat="1" ht="31.5" x14ac:dyDescent="0.2">
      <c r="A624" s="91"/>
      <c r="B624" s="50" t="s">
        <v>166</v>
      </c>
      <c r="C624" s="22">
        <v>925</v>
      </c>
      <c r="D624" s="24" t="s">
        <v>8</v>
      </c>
      <c r="E624" s="24" t="s">
        <v>24</v>
      </c>
      <c r="F624" s="23" t="s">
        <v>2</v>
      </c>
      <c r="G624" s="23" t="s">
        <v>118</v>
      </c>
      <c r="H624" s="23" t="s">
        <v>4</v>
      </c>
      <c r="I624" s="23" t="s">
        <v>359</v>
      </c>
      <c r="J624" s="24" t="s">
        <v>58</v>
      </c>
      <c r="K624" s="25">
        <v>210</v>
      </c>
      <c r="L624" s="17"/>
    </row>
    <row r="625" spans="1:12" s="15" customFormat="1" ht="128.25" customHeight="1" x14ac:dyDescent="0.2">
      <c r="A625" s="91"/>
      <c r="B625" s="50" t="s">
        <v>335</v>
      </c>
      <c r="C625" s="22">
        <v>925</v>
      </c>
      <c r="D625" s="24" t="s">
        <v>8</v>
      </c>
      <c r="E625" s="24" t="s">
        <v>24</v>
      </c>
      <c r="F625" s="24" t="s">
        <v>2</v>
      </c>
      <c r="G625" s="22">
        <v>1</v>
      </c>
      <c r="H625" s="24" t="s">
        <v>4</v>
      </c>
      <c r="I625" s="24" t="s">
        <v>190</v>
      </c>
      <c r="J625" s="24"/>
      <c r="K625" s="25">
        <f>SUM(K626:K628)</f>
        <v>132.69999999999999</v>
      </c>
      <c r="L625" s="17"/>
    </row>
    <row r="626" spans="1:12" s="15" customFormat="1" ht="31.5" x14ac:dyDescent="0.2">
      <c r="A626" s="91"/>
      <c r="B626" s="50" t="s">
        <v>166</v>
      </c>
      <c r="C626" s="22">
        <v>925</v>
      </c>
      <c r="D626" s="24" t="s">
        <v>8</v>
      </c>
      <c r="E626" s="24" t="s">
        <v>24</v>
      </c>
      <c r="F626" s="24" t="s">
        <v>2</v>
      </c>
      <c r="G626" s="22">
        <v>1</v>
      </c>
      <c r="H626" s="24" t="s">
        <v>4</v>
      </c>
      <c r="I626" s="24" t="s">
        <v>190</v>
      </c>
      <c r="J626" s="24" t="s">
        <v>56</v>
      </c>
      <c r="K626" s="25">
        <v>62.7</v>
      </c>
      <c r="L626" s="17"/>
    </row>
    <row r="627" spans="1:12" s="15" customFormat="1" ht="31.5" x14ac:dyDescent="0.2">
      <c r="A627" s="91"/>
      <c r="B627" s="50" t="s">
        <v>166</v>
      </c>
      <c r="C627" s="22">
        <v>925</v>
      </c>
      <c r="D627" s="24" t="s">
        <v>8</v>
      </c>
      <c r="E627" s="24" t="s">
        <v>24</v>
      </c>
      <c r="F627" s="24" t="s">
        <v>2</v>
      </c>
      <c r="G627" s="22">
        <v>1</v>
      </c>
      <c r="H627" s="24" t="s">
        <v>4</v>
      </c>
      <c r="I627" s="24" t="s">
        <v>190</v>
      </c>
      <c r="J627" s="24" t="s">
        <v>58</v>
      </c>
      <c r="K627" s="25">
        <v>70</v>
      </c>
      <c r="L627" s="17"/>
    </row>
    <row r="628" spans="1:12" s="15" customFormat="1" ht="19.899999999999999" customHeight="1" x14ac:dyDescent="0.2">
      <c r="A628" s="91"/>
      <c r="B628" s="50" t="s">
        <v>66</v>
      </c>
      <c r="C628" s="22">
        <v>925</v>
      </c>
      <c r="D628" s="24" t="s">
        <v>8</v>
      </c>
      <c r="E628" s="24" t="s">
        <v>24</v>
      </c>
      <c r="F628" s="24" t="s">
        <v>2</v>
      </c>
      <c r="G628" s="22">
        <v>1</v>
      </c>
      <c r="H628" s="24" t="s">
        <v>4</v>
      </c>
      <c r="I628" s="24" t="s">
        <v>190</v>
      </c>
      <c r="J628" s="24" t="s">
        <v>67</v>
      </c>
      <c r="K628" s="25"/>
      <c r="L628" s="17"/>
    </row>
    <row r="629" spans="1:12" s="15" customFormat="1" ht="47.25" x14ac:dyDescent="0.2">
      <c r="A629" s="91"/>
      <c r="B629" s="50" t="s">
        <v>317</v>
      </c>
      <c r="C629" s="22">
        <v>925</v>
      </c>
      <c r="D629" s="24" t="s">
        <v>8</v>
      </c>
      <c r="E629" s="24" t="s">
        <v>24</v>
      </c>
      <c r="F629" s="23" t="s">
        <v>2</v>
      </c>
      <c r="G629" s="23" t="s">
        <v>118</v>
      </c>
      <c r="H629" s="23" t="s">
        <v>5</v>
      </c>
      <c r="I629" s="23"/>
      <c r="J629" s="24"/>
      <c r="K629" s="25">
        <f>SUM(K630)</f>
        <v>2150.8000000000002</v>
      </c>
      <c r="L629" s="17"/>
    </row>
    <row r="630" spans="1:12" s="15" customFormat="1" ht="31.5" x14ac:dyDescent="0.2">
      <c r="A630" s="91"/>
      <c r="B630" s="50" t="s">
        <v>380</v>
      </c>
      <c r="C630" s="22">
        <v>925</v>
      </c>
      <c r="D630" s="24" t="s">
        <v>8</v>
      </c>
      <c r="E630" s="24" t="s">
        <v>24</v>
      </c>
      <c r="F630" s="23" t="s">
        <v>2</v>
      </c>
      <c r="G630" s="23" t="s">
        <v>118</v>
      </c>
      <c r="H630" s="23" t="s">
        <v>5</v>
      </c>
      <c r="I630" s="23" t="s">
        <v>318</v>
      </c>
      <c r="J630" s="24"/>
      <c r="K630" s="25">
        <f>SUM(K631:K633)</f>
        <v>2150.8000000000002</v>
      </c>
      <c r="L630" s="17"/>
    </row>
    <row r="631" spans="1:12" s="15" customFormat="1" ht="48.6" customHeight="1" x14ac:dyDescent="0.2">
      <c r="A631" s="91"/>
      <c r="B631" s="50" t="s">
        <v>188</v>
      </c>
      <c r="C631" s="22">
        <v>925</v>
      </c>
      <c r="D631" s="24" t="s">
        <v>8</v>
      </c>
      <c r="E631" s="24" t="s">
        <v>24</v>
      </c>
      <c r="F631" s="23" t="s">
        <v>2</v>
      </c>
      <c r="G631" s="23" t="s">
        <v>118</v>
      </c>
      <c r="H631" s="23" t="s">
        <v>5</v>
      </c>
      <c r="I631" s="23" t="s">
        <v>318</v>
      </c>
      <c r="J631" s="24" t="s">
        <v>56</v>
      </c>
      <c r="K631" s="25"/>
      <c r="L631" s="17"/>
    </row>
    <row r="632" spans="1:12" s="15" customFormat="1" ht="31.5" x14ac:dyDescent="0.2">
      <c r="A632" s="91"/>
      <c r="B632" s="50" t="s">
        <v>166</v>
      </c>
      <c r="C632" s="22">
        <v>925</v>
      </c>
      <c r="D632" s="24" t="s">
        <v>8</v>
      </c>
      <c r="E632" s="24" t="s">
        <v>24</v>
      </c>
      <c r="F632" s="23" t="s">
        <v>2</v>
      </c>
      <c r="G632" s="23" t="s">
        <v>118</v>
      </c>
      <c r="H632" s="23" t="s">
        <v>5</v>
      </c>
      <c r="I632" s="23" t="s">
        <v>318</v>
      </c>
      <c r="J632" s="24" t="s">
        <v>58</v>
      </c>
      <c r="K632" s="25"/>
      <c r="L632" s="17"/>
    </row>
    <row r="633" spans="1:12" s="15" customFormat="1" ht="36" customHeight="1" x14ac:dyDescent="0.2">
      <c r="A633" s="91"/>
      <c r="B633" s="50" t="s">
        <v>73</v>
      </c>
      <c r="C633" s="22">
        <v>925</v>
      </c>
      <c r="D633" s="24" t="s">
        <v>8</v>
      </c>
      <c r="E633" s="24" t="s">
        <v>24</v>
      </c>
      <c r="F633" s="23" t="s">
        <v>2</v>
      </c>
      <c r="G633" s="23" t="s">
        <v>118</v>
      </c>
      <c r="H633" s="23" t="s">
        <v>5</v>
      </c>
      <c r="I633" s="23" t="s">
        <v>318</v>
      </c>
      <c r="J633" s="24" t="s">
        <v>74</v>
      </c>
      <c r="K633" s="25">
        <f>1809.4+341.4</f>
        <v>2150.8000000000002</v>
      </c>
      <c r="L633" s="17"/>
    </row>
    <row r="634" spans="1:12" s="15" customFormat="1" ht="67.150000000000006" customHeight="1" x14ac:dyDescent="0.2">
      <c r="A634" s="91"/>
      <c r="B634" s="50" t="s">
        <v>144</v>
      </c>
      <c r="C634" s="22">
        <v>925</v>
      </c>
      <c r="D634" s="24" t="s">
        <v>8</v>
      </c>
      <c r="E634" s="24" t="s">
        <v>24</v>
      </c>
      <c r="F634" s="24" t="s">
        <v>2</v>
      </c>
      <c r="G634" s="22">
        <v>1</v>
      </c>
      <c r="H634" s="24" t="s">
        <v>6</v>
      </c>
      <c r="I634" s="24"/>
      <c r="J634" s="24"/>
      <c r="K634" s="25">
        <f>SUM(K635+K638)</f>
        <v>3190.7</v>
      </c>
      <c r="L634" s="17"/>
    </row>
    <row r="635" spans="1:12" s="15" customFormat="1" ht="31.5" x14ac:dyDescent="0.2">
      <c r="A635" s="91"/>
      <c r="B635" s="52" t="s">
        <v>196</v>
      </c>
      <c r="C635" s="22">
        <v>925</v>
      </c>
      <c r="D635" s="24" t="s">
        <v>8</v>
      </c>
      <c r="E635" s="24" t="s">
        <v>24</v>
      </c>
      <c r="F635" s="24" t="s">
        <v>2</v>
      </c>
      <c r="G635" s="22">
        <v>1</v>
      </c>
      <c r="H635" s="24" t="s">
        <v>6</v>
      </c>
      <c r="I635" s="24" t="s">
        <v>155</v>
      </c>
      <c r="J635" s="24"/>
      <c r="K635" s="25">
        <f t="shared" ref="K635" si="46">SUM(K636:K637)</f>
        <v>3168</v>
      </c>
      <c r="L635" s="17"/>
    </row>
    <row r="636" spans="1:12" s="15" customFormat="1" ht="47.45" customHeight="1" x14ac:dyDescent="0.2">
      <c r="A636" s="91"/>
      <c r="B636" s="50" t="s">
        <v>188</v>
      </c>
      <c r="C636" s="22">
        <v>925</v>
      </c>
      <c r="D636" s="24" t="s">
        <v>8</v>
      </c>
      <c r="E636" s="24" t="s">
        <v>24</v>
      </c>
      <c r="F636" s="24" t="s">
        <v>2</v>
      </c>
      <c r="G636" s="22">
        <v>1</v>
      </c>
      <c r="H636" s="24" t="s">
        <v>6</v>
      </c>
      <c r="I636" s="24" t="s">
        <v>155</v>
      </c>
      <c r="J636" s="24" t="s">
        <v>56</v>
      </c>
      <c r="K636" s="25"/>
      <c r="L636" s="17"/>
    </row>
    <row r="637" spans="1:12" s="15" customFormat="1" ht="33.6" customHeight="1" x14ac:dyDescent="0.2">
      <c r="A637" s="91"/>
      <c r="B637" s="57" t="s">
        <v>73</v>
      </c>
      <c r="C637" s="22">
        <v>925</v>
      </c>
      <c r="D637" s="24" t="s">
        <v>8</v>
      </c>
      <c r="E637" s="24" t="s">
        <v>24</v>
      </c>
      <c r="F637" s="24" t="s">
        <v>2</v>
      </c>
      <c r="G637" s="22">
        <v>1</v>
      </c>
      <c r="H637" s="24" t="s">
        <v>6</v>
      </c>
      <c r="I637" s="24" t="s">
        <v>155</v>
      </c>
      <c r="J637" s="24" t="s">
        <v>74</v>
      </c>
      <c r="K637" s="25">
        <v>3168</v>
      </c>
      <c r="L637" s="17"/>
    </row>
    <row r="638" spans="1:12" s="15" customFormat="1" ht="100.9" customHeight="1" x14ac:dyDescent="0.2">
      <c r="A638" s="91"/>
      <c r="B638" s="56" t="s">
        <v>334</v>
      </c>
      <c r="C638" s="22">
        <v>925</v>
      </c>
      <c r="D638" s="24" t="s">
        <v>8</v>
      </c>
      <c r="E638" s="24" t="s">
        <v>24</v>
      </c>
      <c r="F638" s="24" t="s">
        <v>2</v>
      </c>
      <c r="G638" s="22">
        <v>1</v>
      </c>
      <c r="H638" s="24" t="s">
        <v>6</v>
      </c>
      <c r="I638" s="24" t="s">
        <v>145</v>
      </c>
      <c r="J638" s="24"/>
      <c r="K638" s="25">
        <f>SUM(K639)</f>
        <v>22.7</v>
      </c>
      <c r="L638" s="17"/>
    </row>
    <row r="639" spans="1:12" s="15" customFormat="1" ht="49.9" customHeight="1" x14ac:dyDescent="0.2">
      <c r="A639" s="91"/>
      <c r="B639" s="50" t="s">
        <v>188</v>
      </c>
      <c r="C639" s="22">
        <v>925</v>
      </c>
      <c r="D639" s="24" t="s">
        <v>8</v>
      </c>
      <c r="E639" s="24" t="s">
        <v>24</v>
      </c>
      <c r="F639" s="24" t="s">
        <v>2</v>
      </c>
      <c r="G639" s="22">
        <v>1</v>
      </c>
      <c r="H639" s="24" t="s">
        <v>6</v>
      </c>
      <c r="I639" s="24" t="s">
        <v>145</v>
      </c>
      <c r="J639" s="24" t="s">
        <v>56</v>
      </c>
      <c r="K639" s="25">
        <f>6.8+15.4+0.5</f>
        <v>22.7</v>
      </c>
      <c r="L639" s="17"/>
    </row>
    <row r="640" spans="1:12" s="15" customFormat="1" ht="47.45" customHeight="1" x14ac:dyDescent="0.2">
      <c r="A640" s="91"/>
      <c r="B640" s="52" t="s">
        <v>146</v>
      </c>
      <c r="C640" s="22">
        <v>925</v>
      </c>
      <c r="D640" s="24" t="s">
        <v>8</v>
      </c>
      <c r="E640" s="24" t="s">
        <v>24</v>
      </c>
      <c r="F640" s="24" t="s">
        <v>2</v>
      </c>
      <c r="G640" s="22">
        <v>1</v>
      </c>
      <c r="H640" s="24" t="s">
        <v>7</v>
      </c>
      <c r="I640" s="24"/>
      <c r="J640" s="24"/>
      <c r="K640" s="25">
        <f>SUM(K641+K645+K654+K652+K650)</f>
        <v>99054.9</v>
      </c>
      <c r="L640" s="17"/>
    </row>
    <row r="641" spans="1:12" s="15" customFormat="1" ht="18.600000000000001" customHeight="1" x14ac:dyDescent="0.2">
      <c r="A641" s="91"/>
      <c r="B641" s="50" t="s">
        <v>54</v>
      </c>
      <c r="C641" s="22">
        <v>925</v>
      </c>
      <c r="D641" s="24" t="s">
        <v>8</v>
      </c>
      <c r="E641" s="24" t="s">
        <v>24</v>
      </c>
      <c r="F641" s="24" t="s">
        <v>2</v>
      </c>
      <c r="G641" s="22">
        <v>1</v>
      </c>
      <c r="H641" s="24" t="s">
        <v>7</v>
      </c>
      <c r="I641" s="24" t="s">
        <v>101</v>
      </c>
      <c r="J641" s="24"/>
      <c r="K641" s="25">
        <f>SUM(K642:K644)</f>
        <v>6561.9</v>
      </c>
      <c r="L641" s="17"/>
    </row>
    <row r="642" spans="1:12" s="15" customFormat="1" ht="31.15" customHeight="1" x14ac:dyDescent="0.2">
      <c r="A642" s="91"/>
      <c r="B642" s="50" t="s">
        <v>55</v>
      </c>
      <c r="C642" s="22">
        <v>925</v>
      </c>
      <c r="D642" s="24" t="s">
        <v>8</v>
      </c>
      <c r="E642" s="24" t="s">
        <v>24</v>
      </c>
      <c r="F642" s="24" t="s">
        <v>2</v>
      </c>
      <c r="G642" s="22">
        <v>1</v>
      </c>
      <c r="H642" s="24" t="s">
        <v>7</v>
      </c>
      <c r="I642" s="24" t="s">
        <v>101</v>
      </c>
      <c r="J642" s="24" t="s">
        <v>56</v>
      </c>
      <c r="K642" s="25">
        <v>6557.9</v>
      </c>
      <c r="L642" s="17"/>
    </row>
    <row r="643" spans="1:12" s="15" customFormat="1" ht="33.6" customHeight="1" x14ac:dyDescent="0.2">
      <c r="A643" s="91"/>
      <c r="B643" s="50" t="s">
        <v>166</v>
      </c>
      <c r="C643" s="22">
        <v>925</v>
      </c>
      <c r="D643" s="24" t="s">
        <v>8</v>
      </c>
      <c r="E643" s="24" t="s">
        <v>24</v>
      </c>
      <c r="F643" s="24" t="s">
        <v>2</v>
      </c>
      <c r="G643" s="22">
        <v>1</v>
      </c>
      <c r="H643" s="24" t="s">
        <v>7</v>
      </c>
      <c r="I643" s="24" t="s">
        <v>101</v>
      </c>
      <c r="J643" s="24" t="s">
        <v>58</v>
      </c>
      <c r="K643" s="25">
        <v>3</v>
      </c>
      <c r="L643" s="17"/>
    </row>
    <row r="644" spans="1:12" s="15" customFormat="1" ht="16.149999999999999" customHeight="1" x14ac:dyDescent="0.2">
      <c r="A644" s="91"/>
      <c r="B644" s="50" t="s">
        <v>60</v>
      </c>
      <c r="C644" s="22">
        <v>925</v>
      </c>
      <c r="D644" s="24" t="s">
        <v>8</v>
      </c>
      <c r="E644" s="24" t="s">
        <v>24</v>
      </c>
      <c r="F644" s="24" t="s">
        <v>2</v>
      </c>
      <c r="G644" s="22">
        <v>1</v>
      </c>
      <c r="H644" s="24" t="s">
        <v>7</v>
      </c>
      <c r="I644" s="24" t="s">
        <v>101</v>
      </c>
      <c r="J644" s="24" t="s">
        <v>61</v>
      </c>
      <c r="K644" s="25">
        <v>1</v>
      </c>
      <c r="L644" s="17"/>
    </row>
    <row r="645" spans="1:12" s="15" customFormat="1" ht="53.45" customHeight="1" x14ac:dyDescent="0.2">
      <c r="A645" s="91"/>
      <c r="B645" s="52" t="s">
        <v>149</v>
      </c>
      <c r="C645" s="22">
        <v>925</v>
      </c>
      <c r="D645" s="24" t="s">
        <v>8</v>
      </c>
      <c r="E645" s="24" t="s">
        <v>24</v>
      </c>
      <c r="F645" s="24" t="s">
        <v>2</v>
      </c>
      <c r="G645" s="22">
        <v>1</v>
      </c>
      <c r="H645" s="24" t="s">
        <v>7</v>
      </c>
      <c r="I645" s="24" t="s">
        <v>113</v>
      </c>
      <c r="J645" s="24"/>
      <c r="K645" s="25">
        <f>SUM(K646:K649)</f>
        <v>73781.2</v>
      </c>
      <c r="L645" s="17"/>
    </row>
    <row r="646" spans="1:12" s="15" customFormat="1" ht="31.5" x14ac:dyDescent="0.2">
      <c r="A646" s="91"/>
      <c r="B646" s="50" t="s">
        <v>55</v>
      </c>
      <c r="C646" s="22">
        <v>925</v>
      </c>
      <c r="D646" s="24" t="s">
        <v>8</v>
      </c>
      <c r="E646" s="24" t="s">
        <v>24</v>
      </c>
      <c r="F646" s="24" t="s">
        <v>2</v>
      </c>
      <c r="G646" s="22">
        <v>1</v>
      </c>
      <c r="H646" s="24" t="s">
        <v>7</v>
      </c>
      <c r="I646" s="24" t="s">
        <v>113</v>
      </c>
      <c r="J646" s="24" t="s">
        <v>56</v>
      </c>
      <c r="K646" s="25">
        <f>40867.5+20667.2</f>
        <v>61534.7</v>
      </c>
      <c r="L646" s="17"/>
    </row>
    <row r="647" spans="1:12" s="15" customFormat="1" ht="31.5" x14ac:dyDescent="0.2">
      <c r="A647" s="91"/>
      <c r="B647" s="50" t="s">
        <v>166</v>
      </c>
      <c r="C647" s="22">
        <v>925</v>
      </c>
      <c r="D647" s="24" t="s">
        <v>8</v>
      </c>
      <c r="E647" s="24" t="s">
        <v>24</v>
      </c>
      <c r="F647" s="24" t="s">
        <v>2</v>
      </c>
      <c r="G647" s="22">
        <v>1</v>
      </c>
      <c r="H647" s="24" t="s">
        <v>7</v>
      </c>
      <c r="I647" s="24" t="s">
        <v>113</v>
      </c>
      <c r="J647" s="24" t="s">
        <v>58</v>
      </c>
      <c r="K647" s="25">
        <f>9579.9+2590</f>
        <v>12169.9</v>
      </c>
      <c r="L647" s="17"/>
    </row>
    <row r="648" spans="1:12" s="15" customFormat="1" x14ac:dyDescent="0.2">
      <c r="A648" s="91"/>
      <c r="B648" s="50" t="s">
        <v>66</v>
      </c>
      <c r="C648" s="22">
        <v>925</v>
      </c>
      <c r="D648" s="24" t="s">
        <v>8</v>
      </c>
      <c r="E648" s="24" t="s">
        <v>24</v>
      </c>
      <c r="F648" s="24" t="s">
        <v>2</v>
      </c>
      <c r="G648" s="22">
        <v>1</v>
      </c>
      <c r="H648" s="24" t="s">
        <v>7</v>
      </c>
      <c r="I648" s="24" t="s">
        <v>113</v>
      </c>
      <c r="J648" s="24" t="s">
        <v>67</v>
      </c>
      <c r="K648" s="25"/>
      <c r="L648" s="17"/>
    </row>
    <row r="649" spans="1:12" s="15" customFormat="1" ht="16.149999999999999" customHeight="1" x14ac:dyDescent="0.2">
      <c r="A649" s="91"/>
      <c r="B649" s="50" t="s">
        <v>60</v>
      </c>
      <c r="C649" s="22">
        <v>925</v>
      </c>
      <c r="D649" s="24" t="s">
        <v>8</v>
      </c>
      <c r="E649" s="24" t="s">
        <v>24</v>
      </c>
      <c r="F649" s="24" t="s">
        <v>2</v>
      </c>
      <c r="G649" s="22">
        <v>1</v>
      </c>
      <c r="H649" s="24" t="s">
        <v>7</v>
      </c>
      <c r="I649" s="24" t="s">
        <v>113</v>
      </c>
      <c r="J649" s="24" t="s">
        <v>61</v>
      </c>
      <c r="K649" s="25">
        <f>51.3+25.3</f>
        <v>76.599999999999994</v>
      </c>
      <c r="L649" s="17"/>
    </row>
    <row r="650" spans="1:12" s="15" customFormat="1" ht="15.6" customHeight="1" x14ac:dyDescent="0.2">
      <c r="A650" s="91"/>
      <c r="B650" s="50" t="s">
        <v>397</v>
      </c>
      <c r="C650" s="22">
        <v>925</v>
      </c>
      <c r="D650" s="24" t="s">
        <v>8</v>
      </c>
      <c r="E650" s="23" t="s">
        <v>24</v>
      </c>
      <c r="F650" s="23" t="s">
        <v>2</v>
      </c>
      <c r="G650" s="41">
        <v>1</v>
      </c>
      <c r="H650" s="23" t="s">
        <v>7</v>
      </c>
      <c r="I650" s="23" t="s">
        <v>396</v>
      </c>
      <c r="J650" s="23"/>
      <c r="K650" s="25">
        <f>SUM(K651)</f>
        <v>24</v>
      </c>
      <c r="L650" s="17"/>
    </row>
    <row r="651" spans="1:12" s="15" customFormat="1" ht="33.6" customHeight="1" x14ac:dyDescent="0.2">
      <c r="A651" s="91"/>
      <c r="B651" s="50" t="s">
        <v>166</v>
      </c>
      <c r="C651" s="22">
        <v>925</v>
      </c>
      <c r="D651" s="23" t="s">
        <v>8</v>
      </c>
      <c r="E651" s="23" t="s">
        <v>24</v>
      </c>
      <c r="F651" s="23" t="s">
        <v>2</v>
      </c>
      <c r="G651" s="41">
        <v>1</v>
      </c>
      <c r="H651" s="23" t="s">
        <v>7</v>
      </c>
      <c r="I651" s="23" t="s">
        <v>396</v>
      </c>
      <c r="J651" s="23" t="s">
        <v>58</v>
      </c>
      <c r="K651" s="25">
        <v>24</v>
      </c>
      <c r="L651" s="17"/>
    </row>
    <row r="652" spans="1:12" s="15" customFormat="1" ht="63.6" customHeight="1" x14ac:dyDescent="0.2">
      <c r="A652" s="91"/>
      <c r="B652" s="65" t="s">
        <v>336</v>
      </c>
      <c r="C652" s="22">
        <v>925</v>
      </c>
      <c r="D652" s="24" t="s">
        <v>8</v>
      </c>
      <c r="E652" s="24" t="s">
        <v>24</v>
      </c>
      <c r="F652" s="24" t="s">
        <v>2</v>
      </c>
      <c r="G652" s="22">
        <v>1</v>
      </c>
      <c r="H652" s="24" t="s">
        <v>7</v>
      </c>
      <c r="I652" s="24" t="s">
        <v>156</v>
      </c>
      <c r="J652" s="24"/>
      <c r="K652" s="25">
        <f>K653</f>
        <v>78.3</v>
      </c>
      <c r="L652" s="17"/>
    </row>
    <row r="653" spans="1:12" s="15" customFormat="1" ht="31.5" x14ac:dyDescent="0.2">
      <c r="A653" s="91"/>
      <c r="B653" s="50" t="s">
        <v>55</v>
      </c>
      <c r="C653" s="22">
        <v>925</v>
      </c>
      <c r="D653" s="24" t="s">
        <v>8</v>
      </c>
      <c r="E653" s="24" t="s">
        <v>24</v>
      </c>
      <c r="F653" s="24" t="s">
        <v>2</v>
      </c>
      <c r="G653" s="22">
        <v>1</v>
      </c>
      <c r="H653" s="24" t="s">
        <v>7</v>
      </c>
      <c r="I653" s="24" t="s">
        <v>156</v>
      </c>
      <c r="J653" s="24" t="s">
        <v>56</v>
      </c>
      <c r="K653" s="25">
        <v>78.3</v>
      </c>
      <c r="L653" s="17"/>
    </row>
    <row r="654" spans="1:12" s="15" customFormat="1" ht="63" x14ac:dyDescent="0.2">
      <c r="A654" s="91"/>
      <c r="B654" s="57" t="s">
        <v>337</v>
      </c>
      <c r="C654" s="22">
        <v>925</v>
      </c>
      <c r="D654" s="24" t="s">
        <v>8</v>
      </c>
      <c r="E654" s="24" t="s">
        <v>24</v>
      </c>
      <c r="F654" s="24" t="s">
        <v>2</v>
      </c>
      <c r="G654" s="22">
        <v>1</v>
      </c>
      <c r="H654" s="24" t="s">
        <v>7</v>
      </c>
      <c r="I654" s="24" t="s">
        <v>148</v>
      </c>
      <c r="J654" s="24"/>
      <c r="K654" s="25">
        <f>SUM(K655:K656)</f>
        <v>18609.5</v>
      </c>
      <c r="L654" s="17"/>
    </row>
    <row r="655" spans="1:12" s="15" customFormat="1" ht="31.5" x14ac:dyDescent="0.2">
      <c r="A655" s="91"/>
      <c r="B655" s="50" t="s">
        <v>55</v>
      </c>
      <c r="C655" s="22">
        <v>925</v>
      </c>
      <c r="D655" s="24" t="s">
        <v>8</v>
      </c>
      <c r="E655" s="24" t="s">
        <v>24</v>
      </c>
      <c r="F655" s="24" t="s">
        <v>2</v>
      </c>
      <c r="G655" s="22">
        <v>1</v>
      </c>
      <c r="H655" s="24" t="s">
        <v>7</v>
      </c>
      <c r="I655" s="24" t="s">
        <v>148</v>
      </c>
      <c r="J655" s="24" t="s">
        <v>56</v>
      </c>
      <c r="K655" s="25">
        <f>6563.7+11598.9+446.9</f>
        <v>18609.5</v>
      </c>
      <c r="L655" s="17"/>
    </row>
    <row r="656" spans="1:12" s="15" customFormat="1" ht="31.5" x14ac:dyDescent="0.2">
      <c r="A656" s="91"/>
      <c r="B656" s="50" t="s">
        <v>166</v>
      </c>
      <c r="C656" s="22">
        <v>925</v>
      </c>
      <c r="D656" s="24" t="s">
        <v>8</v>
      </c>
      <c r="E656" s="24" t="s">
        <v>24</v>
      </c>
      <c r="F656" s="24" t="s">
        <v>2</v>
      </c>
      <c r="G656" s="22">
        <v>1</v>
      </c>
      <c r="H656" s="24" t="s">
        <v>7</v>
      </c>
      <c r="I656" s="24" t="s">
        <v>148</v>
      </c>
      <c r="J656" s="24" t="s">
        <v>58</v>
      </c>
      <c r="K656" s="25"/>
      <c r="L656" s="17"/>
    </row>
    <row r="657" spans="1:12" s="15" customFormat="1" ht="33" customHeight="1" x14ac:dyDescent="0.2">
      <c r="A657" s="91"/>
      <c r="B657" s="50" t="s">
        <v>151</v>
      </c>
      <c r="C657" s="22">
        <v>925</v>
      </c>
      <c r="D657" s="23" t="s">
        <v>8</v>
      </c>
      <c r="E657" s="24" t="s">
        <v>24</v>
      </c>
      <c r="F657" s="24" t="s">
        <v>2</v>
      </c>
      <c r="G657" s="22">
        <v>1</v>
      </c>
      <c r="H657" s="24" t="s">
        <v>30</v>
      </c>
      <c r="I657" s="24"/>
      <c r="J657" s="24"/>
      <c r="K657" s="25">
        <f>K658+K660+K662</f>
        <v>16659.2</v>
      </c>
      <c r="L657" s="17"/>
    </row>
    <row r="658" spans="1:12" s="15" customFormat="1" ht="31.15" customHeight="1" x14ac:dyDescent="0.2">
      <c r="A658" s="91"/>
      <c r="B658" s="67" t="s">
        <v>266</v>
      </c>
      <c r="C658" s="22">
        <v>925</v>
      </c>
      <c r="D658" s="24" t="s">
        <v>8</v>
      </c>
      <c r="E658" s="24" t="s">
        <v>24</v>
      </c>
      <c r="F658" s="24" t="s">
        <v>2</v>
      </c>
      <c r="G658" s="22">
        <v>1</v>
      </c>
      <c r="H658" s="24" t="s">
        <v>30</v>
      </c>
      <c r="I658" s="24" t="s">
        <v>195</v>
      </c>
      <c r="J658" s="24"/>
      <c r="K658" s="25">
        <f>K659</f>
        <v>16626.400000000001</v>
      </c>
      <c r="L658" s="17"/>
    </row>
    <row r="659" spans="1:12" s="15" customFormat="1" ht="31.9" customHeight="1" x14ac:dyDescent="0.2">
      <c r="A659" s="91"/>
      <c r="B659" s="57" t="s">
        <v>164</v>
      </c>
      <c r="C659" s="22">
        <v>925</v>
      </c>
      <c r="D659" s="24" t="s">
        <v>8</v>
      </c>
      <c r="E659" s="24" t="s">
        <v>24</v>
      </c>
      <c r="F659" s="24" t="s">
        <v>2</v>
      </c>
      <c r="G659" s="22">
        <v>1</v>
      </c>
      <c r="H659" s="24" t="s">
        <v>30</v>
      </c>
      <c r="I659" s="24" t="s">
        <v>195</v>
      </c>
      <c r="J659" s="24" t="s">
        <v>74</v>
      </c>
      <c r="K659" s="25">
        <v>16626.400000000001</v>
      </c>
      <c r="L659" s="17"/>
    </row>
    <row r="660" spans="1:12" s="15" customFormat="1" ht="49.9" customHeight="1" x14ac:dyDescent="0.2">
      <c r="A660" s="91"/>
      <c r="B660" s="50" t="s">
        <v>87</v>
      </c>
      <c r="C660" s="22">
        <v>925</v>
      </c>
      <c r="D660" s="24" t="s">
        <v>8</v>
      </c>
      <c r="E660" s="24" t="s">
        <v>24</v>
      </c>
      <c r="F660" s="24" t="s">
        <v>2</v>
      </c>
      <c r="G660" s="22">
        <v>1</v>
      </c>
      <c r="H660" s="24" t="s">
        <v>30</v>
      </c>
      <c r="I660" s="24" t="s">
        <v>153</v>
      </c>
      <c r="J660" s="24"/>
      <c r="K660" s="25">
        <f>SUM(K661)</f>
        <v>12</v>
      </c>
      <c r="L660" s="17"/>
    </row>
    <row r="661" spans="1:12" s="15" customFormat="1" ht="31.15" customHeight="1" x14ac:dyDescent="0.2">
      <c r="A661" s="91"/>
      <c r="B661" s="50" t="s">
        <v>55</v>
      </c>
      <c r="C661" s="22">
        <v>925</v>
      </c>
      <c r="D661" s="24" t="s">
        <v>8</v>
      </c>
      <c r="E661" s="24" t="s">
        <v>24</v>
      </c>
      <c r="F661" s="24" t="s">
        <v>2</v>
      </c>
      <c r="G661" s="22">
        <v>1</v>
      </c>
      <c r="H661" s="24" t="s">
        <v>30</v>
      </c>
      <c r="I661" s="24" t="s">
        <v>153</v>
      </c>
      <c r="J661" s="24" t="s">
        <v>56</v>
      </c>
      <c r="K661" s="25">
        <v>12</v>
      </c>
      <c r="L661" s="17"/>
    </row>
    <row r="662" spans="1:12" s="15" customFormat="1" ht="78.75" x14ac:dyDescent="0.2">
      <c r="A662" s="91"/>
      <c r="B662" s="50" t="s">
        <v>409</v>
      </c>
      <c r="C662" s="22">
        <v>925</v>
      </c>
      <c r="D662" s="24" t="s">
        <v>8</v>
      </c>
      <c r="E662" s="24" t="s">
        <v>24</v>
      </c>
      <c r="F662" s="44" t="s">
        <v>2</v>
      </c>
      <c r="G662" s="44" t="s">
        <v>118</v>
      </c>
      <c r="H662" s="44" t="s">
        <v>30</v>
      </c>
      <c r="I662" s="44" t="s">
        <v>410</v>
      </c>
      <c r="J662" s="24"/>
      <c r="K662" s="25">
        <f>K663</f>
        <v>20.8</v>
      </c>
      <c r="L662" s="17"/>
    </row>
    <row r="663" spans="1:12" s="15" customFormat="1" ht="53.45" customHeight="1" x14ac:dyDescent="0.2">
      <c r="A663" s="91"/>
      <c r="B663" s="50" t="s">
        <v>165</v>
      </c>
      <c r="C663" s="22">
        <v>925</v>
      </c>
      <c r="D663" s="24" t="s">
        <v>8</v>
      </c>
      <c r="E663" s="24" t="s">
        <v>24</v>
      </c>
      <c r="F663" s="44" t="s">
        <v>2</v>
      </c>
      <c r="G663" s="44" t="s">
        <v>118</v>
      </c>
      <c r="H663" s="44" t="s">
        <v>30</v>
      </c>
      <c r="I663" s="44" t="s">
        <v>410</v>
      </c>
      <c r="J663" s="24" t="s">
        <v>56</v>
      </c>
      <c r="K663" s="25">
        <v>20.8</v>
      </c>
      <c r="L663" s="17"/>
    </row>
    <row r="664" spans="1:12" s="15" customFormat="1" ht="37.15" customHeight="1" x14ac:dyDescent="0.2">
      <c r="A664" s="91"/>
      <c r="B664" s="50" t="s">
        <v>465</v>
      </c>
      <c r="C664" s="22">
        <v>925</v>
      </c>
      <c r="D664" s="24" t="s">
        <v>8</v>
      </c>
      <c r="E664" s="24" t="s">
        <v>24</v>
      </c>
      <c r="F664" s="44" t="s">
        <v>2</v>
      </c>
      <c r="G664" s="44" t="s">
        <v>118</v>
      </c>
      <c r="H664" s="44" t="s">
        <v>450</v>
      </c>
      <c r="I664" s="44"/>
      <c r="J664" s="24"/>
      <c r="K664" s="25">
        <f>SUM(K665)</f>
        <v>1157.3999999999999</v>
      </c>
      <c r="L664" s="17"/>
    </row>
    <row r="665" spans="1:12" s="15" customFormat="1" ht="51.6" customHeight="1" x14ac:dyDescent="0.2">
      <c r="A665" s="91"/>
      <c r="B665" s="50" t="s">
        <v>449</v>
      </c>
      <c r="C665" s="22">
        <v>925</v>
      </c>
      <c r="D665" s="24" t="s">
        <v>8</v>
      </c>
      <c r="E665" s="24" t="s">
        <v>24</v>
      </c>
      <c r="F665" s="44" t="s">
        <v>2</v>
      </c>
      <c r="G665" s="44" t="s">
        <v>118</v>
      </c>
      <c r="H665" s="44" t="s">
        <v>450</v>
      </c>
      <c r="I665" s="44" t="s">
        <v>451</v>
      </c>
      <c r="J665" s="24"/>
      <c r="K665" s="25">
        <f>SUM(K666)</f>
        <v>1157.3999999999999</v>
      </c>
      <c r="L665" s="17"/>
    </row>
    <row r="666" spans="1:12" s="15" customFormat="1" ht="33.75" customHeight="1" x14ac:dyDescent="0.2">
      <c r="A666" s="91"/>
      <c r="B666" s="50" t="s">
        <v>328</v>
      </c>
      <c r="C666" s="22">
        <v>925</v>
      </c>
      <c r="D666" s="24" t="s">
        <v>8</v>
      </c>
      <c r="E666" s="24" t="s">
        <v>24</v>
      </c>
      <c r="F666" s="44" t="s">
        <v>2</v>
      </c>
      <c r="G666" s="44" t="s">
        <v>118</v>
      </c>
      <c r="H666" s="44" t="s">
        <v>450</v>
      </c>
      <c r="I666" s="44" t="s">
        <v>451</v>
      </c>
      <c r="J666" s="24" t="s">
        <v>74</v>
      </c>
      <c r="K666" s="25">
        <f>66.5+1041.6+46.3+3</f>
        <v>1157.3999999999999</v>
      </c>
      <c r="L666" s="17"/>
    </row>
    <row r="667" spans="1:12" s="15" customFormat="1" ht="35.450000000000003" customHeight="1" x14ac:dyDescent="0.2">
      <c r="A667" s="91"/>
      <c r="B667" s="57" t="s">
        <v>289</v>
      </c>
      <c r="C667" s="22">
        <v>925</v>
      </c>
      <c r="D667" s="24" t="s">
        <v>8</v>
      </c>
      <c r="E667" s="24" t="s">
        <v>24</v>
      </c>
      <c r="F667" s="23" t="s">
        <v>21</v>
      </c>
      <c r="G667" s="41"/>
      <c r="H667" s="23"/>
      <c r="I667" s="23"/>
      <c r="J667" s="23"/>
      <c r="K667" s="25">
        <f>SUM(K668+K676)</f>
        <v>6864.9000000000005</v>
      </c>
      <c r="L667" s="17"/>
    </row>
    <row r="668" spans="1:12" s="15" customFormat="1" ht="32.450000000000003" customHeight="1" x14ac:dyDescent="0.2">
      <c r="A668" s="91"/>
      <c r="B668" s="57" t="s">
        <v>198</v>
      </c>
      <c r="C668" s="22">
        <v>925</v>
      </c>
      <c r="D668" s="24" t="s">
        <v>8</v>
      </c>
      <c r="E668" s="24" t="s">
        <v>24</v>
      </c>
      <c r="F668" s="23" t="s">
        <v>21</v>
      </c>
      <c r="G668" s="41">
        <v>3</v>
      </c>
      <c r="H668" s="23"/>
      <c r="I668" s="23"/>
      <c r="J668" s="23"/>
      <c r="K668" s="25">
        <f>SUM(K669)</f>
        <v>5674.7000000000007</v>
      </c>
      <c r="L668" s="17"/>
    </row>
    <row r="669" spans="1:12" s="15" customFormat="1" ht="34.9" customHeight="1" x14ac:dyDescent="0.2">
      <c r="A669" s="91"/>
      <c r="B669" s="57" t="s">
        <v>154</v>
      </c>
      <c r="C669" s="22">
        <v>925</v>
      </c>
      <c r="D669" s="24" t="s">
        <v>8</v>
      </c>
      <c r="E669" s="24" t="s">
        <v>24</v>
      </c>
      <c r="F669" s="23" t="s">
        <v>21</v>
      </c>
      <c r="G669" s="41">
        <v>3</v>
      </c>
      <c r="H669" s="23" t="s">
        <v>2</v>
      </c>
      <c r="I669" s="23"/>
      <c r="J669" s="23"/>
      <c r="K669" s="25">
        <f>SUM(K673+K670)</f>
        <v>5674.7000000000007</v>
      </c>
      <c r="L669" s="17"/>
    </row>
    <row r="670" spans="1:12" s="15" customFormat="1" ht="47.45" customHeight="1" x14ac:dyDescent="0.2">
      <c r="A670" s="91"/>
      <c r="B670" s="57" t="s">
        <v>468</v>
      </c>
      <c r="C670" s="22">
        <v>925</v>
      </c>
      <c r="D670" s="24" t="s">
        <v>8</v>
      </c>
      <c r="E670" s="24" t="s">
        <v>24</v>
      </c>
      <c r="F670" s="23" t="s">
        <v>21</v>
      </c>
      <c r="G670" s="41">
        <v>3</v>
      </c>
      <c r="H670" s="23" t="s">
        <v>2</v>
      </c>
      <c r="I670" s="23" t="s">
        <v>332</v>
      </c>
      <c r="J670" s="23"/>
      <c r="K670" s="25">
        <f>K671+K672</f>
        <v>2639.6000000000004</v>
      </c>
      <c r="L670" s="17"/>
    </row>
    <row r="671" spans="1:12" s="15" customFormat="1" ht="31.15" customHeight="1" x14ac:dyDescent="0.2">
      <c r="A671" s="91"/>
      <c r="B671" s="50" t="s">
        <v>166</v>
      </c>
      <c r="C671" s="22">
        <v>925</v>
      </c>
      <c r="D671" s="24" t="s">
        <v>8</v>
      </c>
      <c r="E671" s="24" t="s">
        <v>24</v>
      </c>
      <c r="F671" s="23" t="s">
        <v>21</v>
      </c>
      <c r="G671" s="41">
        <v>3</v>
      </c>
      <c r="H671" s="23" t="s">
        <v>2</v>
      </c>
      <c r="I671" s="23" t="s">
        <v>332</v>
      </c>
      <c r="J671" s="23" t="s">
        <v>58</v>
      </c>
      <c r="K671" s="25">
        <v>105</v>
      </c>
      <c r="L671" s="17"/>
    </row>
    <row r="672" spans="1:12" s="15" customFormat="1" ht="34.9" customHeight="1" x14ac:dyDescent="0.2">
      <c r="A672" s="91"/>
      <c r="B672" s="50" t="s">
        <v>328</v>
      </c>
      <c r="C672" s="22">
        <v>925</v>
      </c>
      <c r="D672" s="24" t="s">
        <v>8</v>
      </c>
      <c r="E672" s="24" t="s">
        <v>24</v>
      </c>
      <c r="F672" s="23" t="s">
        <v>21</v>
      </c>
      <c r="G672" s="41">
        <v>3</v>
      </c>
      <c r="H672" s="23" t="s">
        <v>2</v>
      </c>
      <c r="I672" s="23" t="s">
        <v>332</v>
      </c>
      <c r="J672" s="23" t="s">
        <v>74</v>
      </c>
      <c r="K672" s="25">
        <f>2260.3+274.3</f>
        <v>2534.6000000000004</v>
      </c>
      <c r="L672" s="17"/>
    </row>
    <row r="673" spans="1:12" s="15" customFormat="1" ht="64.150000000000006" customHeight="1" x14ac:dyDescent="0.2">
      <c r="A673" s="91"/>
      <c r="B673" s="50" t="s">
        <v>322</v>
      </c>
      <c r="C673" s="22">
        <v>925</v>
      </c>
      <c r="D673" s="24" t="s">
        <v>8</v>
      </c>
      <c r="E673" s="24" t="s">
        <v>24</v>
      </c>
      <c r="F673" s="23" t="s">
        <v>21</v>
      </c>
      <c r="G673" s="23" t="s">
        <v>180</v>
      </c>
      <c r="H673" s="23" t="s">
        <v>2</v>
      </c>
      <c r="I673" s="23" t="s">
        <v>363</v>
      </c>
      <c r="J673" s="24"/>
      <c r="K673" s="25">
        <f>SUM(K674:K675)</f>
        <v>3035.1000000000004</v>
      </c>
      <c r="L673" s="17"/>
    </row>
    <row r="674" spans="1:12" s="15" customFormat="1" ht="48" customHeight="1" x14ac:dyDescent="0.2">
      <c r="A674" s="91"/>
      <c r="B674" s="50" t="s">
        <v>364</v>
      </c>
      <c r="C674" s="22">
        <v>925</v>
      </c>
      <c r="D674" s="24" t="s">
        <v>8</v>
      </c>
      <c r="E674" s="24" t="s">
        <v>24</v>
      </c>
      <c r="F674" s="23" t="s">
        <v>21</v>
      </c>
      <c r="G674" s="23" t="s">
        <v>180</v>
      </c>
      <c r="H674" s="23" t="s">
        <v>2</v>
      </c>
      <c r="I674" s="23" t="s">
        <v>363</v>
      </c>
      <c r="J674" s="24" t="s">
        <v>56</v>
      </c>
      <c r="K674" s="25">
        <v>44.8</v>
      </c>
      <c r="L674" s="17"/>
    </row>
    <row r="675" spans="1:12" s="15" customFormat="1" ht="31.5" x14ac:dyDescent="0.2">
      <c r="A675" s="91"/>
      <c r="B675" s="57" t="s">
        <v>164</v>
      </c>
      <c r="C675" s="22">
        <v>925</v>
      </c>
      <c r="D675" s="24" t="s">
        <v>8</v>
      </c>
      <c r="E675" s="24" t="s">
        <v>24</v>
      </c>
      <c r="F675" s="23" t="s">
        <v>21</v>
      </c>
      <c r="G675" s="23" t="s">
        <v>180</v>
      </c>
      <c r="H675" s="23" t="s">
        <v>2</v>
      </c>
      <c r="I675" s="23" t="s">
        <v>363</v>
      </c>
      <c r="J675" s="24" t="s">
        <v>74</v>
      </c>
      <c r="K675" s="25">
        <v>2990.3</v>
      </c>
      <c r="L675" s="17"/>
    </row>
    <row r="676" spans="1:12" s="15" customFormat="1" ht="18" customHeight="1" x14ac:dyDescent="0.2">
      <c r="A676" s="91"/>
      <c r="B676" s="50" t="s">
        <v>268</v>
      </c>
      <c r="C676" s="22">
        <v>925</v>
      </c>
      <c r="D676" s="24" t="s">
        <v>8</v>
      </c>
      <c r="E676" s="24" t="s">
        <v>24</v>
      </c>
      <c r="F676" s="23" t="s">
        <v>21</v>
      </c>
      <c r="G676" s="23" t="s">
        <v>125</v>
      </c>
      <c r="H676" s="23"/>
      <c r="I676" s="23"/>
      <c r="J676" s="23"/>
      <c r="K676" s="25">
        <f t="shared" ref="K676:K677" si="47">SUM(K677)</f>
        <v>1190.2</v>
      </c>
      <c r="L676" s="17"/>
    </row>
    <row r="677" spans="1:12" s="15" customFormat="1" ht="48" customHeight="1" x14ac:dyDescent="0.2">
      <c r="A677" s="91"/>
      <c r="B677" s="50" t="s">
        <v>218</v>
      </c>
      <c r="C677" s="22">
        <v>925</v>
      </c>
      <c r="D677" s="24" t="s">
        <v>8</v>
      </c>
      <c r="E677" s="24" t="s">
        <v>24</v>
      </c>
      <c r="F677" s="23" t="s">
        <v>21</v>
      </c>
      <c r="G677" s="23" t="s">
        <v>125</v>
      </c>
      <c r="H677" s="23" t="s">
        <v>2</v>
      </c>
      <c r="I677" s="23"/>
      <c r="J677" s="23"/>
      <c r="K677" s="25">
        <f t="shared" si="47"/>
        <v>1190.2</v>
      </c>
      <c r="L677" s="17"/>
    </row>
    <row r="678" spans="1:12" s="15" customFormat="1" ht="48.6" customHeight="1" x14ac:dyDescent="0.2">
      <c r="A678" s="91"/>
      <c r="B678" s="50" t="s">
        <v>269</v>
      </c>
      <c r="C678" s="22">
        <v>925</v>
      </c>
      <c r="D678" s="24" t="s">
        <v>8</v>
      </c>
      <c r="E678" s="24" t="s">
        <v>24</v>
      </c>
      <c r="F678" s="23" t="s">
        <v>21</v>
      </c>
      <c r="G678" s="23" t="s">
        <v>125</v>
      </c>
      <c r="H678" s="23" t="s">
        <v>2</v>
      </c>
      <c r="I678" s="23" t="s">
        <v>219</v>
      </c>
      <c r="J678" s="23"/>
      <c r="K678" s="25">
        <f>SUM(K680+K679+K681)</f>
        <v>1190.2</v>
      </c>
      <c r="L678" s="17"/>
    </row>
    <row r="679" spans="1:12" s="15" customFormat="1" ht="33" customHeight="1" x14ac:dyDescent="0.2">
      <c r="A679" s="91"/>
      <c r="B679" s="50" t="s">
        <v>55</v>
      </c>
      <c r="C679" s="22">
        <v>925</v>
      </c>
      <c r="D679" s="24" t="s">
        <v>8</v>
      </c>
      <c r="E679" s="24" t="s">
        <v>24</v>
      </c>
      <c r="F679" s="23" t="s">
        <v>21</v>
      </c>
      <c r="G679" s="23" t="s">
        <v>125</v>
      </c>
      <c r="H679" s="23" t="s">
        <v>2</v>
      </c>
      <c r="I679" s="23" t="s">
        <v>219</v>
      </c>
      <c r="J679" s="23" t="s">
        <v>56</v>
      </c>
      <c r="K679" s="25"/>
      <c r="L679" s="17"/>
    </row>
    <row r="680" spans="1:12" s="15" customFormat="1" ht="33.6" customHeight="1" x14ac:dyDescent="0.2">
      <c r="A680" s="91"/>
      <c r="B680" s="50" t="s">
        <v>166</v>
      </c>
      <c r="C680" s="22">
        <v>925</v>
      </c>
      <c r="D680" s="24" t="s">
        <v>8</v>
      </c>
      <c r="E680" s="24" t="s">
        <v>24</v>
      </c>
      <c r="F680" s="23" t="s">
        <v>21</v>
      </c>
      <c r="G680" s="23" t="s">
        <v>125</v>
      </c>
      <c r="H680" s="23" t="s">
        <v>2</v>
      </c>
      <c r="I680" s="23" t="s">
        <v>219</v>
      </c>
      <c r="J680" s="23" t="s">
        <v>58</v>
      </c>
      <c r="K680" s="25">
        <v>1190.2</v>
      </c>
      <c r="L680" s="17"/>
    </row>
    <row r="681" spans="1:12" s="15" customFormat="1" ht="30.75" customHeight="1" x14ac:dyDescent="0.2">
      <c r="A681" s="91"/>
      <c r="B681" s="50" t="s">
        <v>73</v>
      </c>
      <c r="C681" s="22">
        <v>925</v>
      </c>
      <c r="D681" s="24" t="s">
        <v>8</v>
      </c>
      <c r="E681" s="24" t="s">
        <v>24</v>
      </c>
      <c r="F681" s="23" t="s">
        <v>21</v>
      </c>
      <c r="G681" s="23" t="s">
        <v>125</v>
      </c>
      <c r="H681" s="23" t="s">
        <v>2</v>
      </c>
      <c r="I681" s="23" t="s">
        <v>219</v>
      </c>
      <c r="J681" s="23" t="s">
        <v>74</v>
      </c>
      <c r="K681" s="25"/>
      <c r="L681" s="17"/>
    </row>
    <row r="682" spans="1:12" s="15" customFormat="1" ht="21.6" customHeight="1" x14ac:dyDescent="0.2">
      <c r="A682" s="91"/>
      <c r="B682" s="50" t="s">
        <v>20</v>
      </c>
      <c r="C682" s="22">
        <v>925</v>
      </c>
      <c r="D682" s="24" t="s">
        <v>21</v>
      </c>
      <c r="E682" s="24"/>
      <c r="F682" s="24"/>
      <c r="G682" s="22"/>
      <c r="H682" s="24"/>
      <c r="I682" s="24"/>
      <c r="J682" s="24"/>
      <c r="K682" s="25">
        <f t="shared" ref="K682:K686" si="48">SUM(K683)</f>
        <v>15967.099999999999</v>
      </c>
      <c r="L682" s="17"/>
    </row>
    <row r="683" spans="1:12" s="15" customFormat="1" ht="21" customHeight="1" x14ac:dyDescent="0.2">
      <c r="A683" s="91"/>
      <c r="B683" s="50" t="s">
        <v>29</v>
      </c>
      <c r="C683" s="22">
        <v>925</v>
      </c>
      <c r="D683" s="24" t="s">
        <v>21</v>
      </c>
      <c r="E683" s="24" t="s">
        <v>6</v>
      </c>
      <c r="F683" s="24"/>
      <c r="G683" s="22"/>
      <c r="H683" s="24"/>
      <c r="I683" s="24"/>
      <c r="J683" s="24"/>
      <c r="K683" s="25">
        <f t="shared" si="48"/>
        <v>15967.099999999999</v>
      </c>
      <c r="L683" s="17"/>
    </row>
    <row r="684" spans="1:12" s="15" customFormat="1" ht="31.5" customHeight="1" x14ac:dyDescent="0.2">
      <c r="A684" s="91"/>
      <c r="B684" s="50" t="s">
        <v>201</v>
      </c>
      <c r="C684" s="22">
        <v>925</v>
      </c>
      <c r="D684" s="24" t="s">
        <v>21</v>
      </c>
      <c r="E684" s="24" t="s">
        <v>6</v>
      </c>
      <c r="F684" s="24" t="s">
        <v>2</v>
      </c>
      <c r="G684" s="22"/>
      <c r="H684" s="24"/>
      <c r="I684" s="24"/>
      <c r="J684" s="24"/>
      <c r="K684" s="25">
        <f t="shared" si="48"/>
        <v>15967.099999999999</v>
      </c>
      <c r="L684" s="17"/>
    </row>
    <row r="685" spans="1:12" s="15" customFormat="1" ht="34.15" customHeight="1" x14ac:dyDescent="0.2">
      <c r="A685" s="91"/>
      <c r="B685" s="52" t="s">
        <v>265</v>
      </c>
      <c r="C685" s="22">
        <v>925</v>
      </c>
      <c r="D685" s="24" t="s">
        <v>21</v>
      </c>
      <c r="E685" s="24" t="s">
        <v>6</v>
      </c>
      <c r="F685" s="24" t="s">
        <v>2</v>
      </c>
      <c r="G685" s="22">
        <v>1</v>
      </c>
      <c r="H685" s="24"/>
      <c r="I685" s="24"/>
      <c r="J685" s="24"/>
      <c r="K685" s="25">
        <f t="shared" si="48"/>
        <v>15967.099999999999</v>
      </c>
      <c r="L685" s="17"/>
    </row>
    <row r="686" spans="1:12" s="15" customFormat="1" ht="48.6" customHeight="1" x14ac:dyDescent="0.2">
      <c r="A686" s="91"/>
      <c r="B686" s="52" t="s">
        <v>146</v>
      </c>
      <c r="C686" s="22">
        <v>925</v>
      </c>
      <c r="D686" s="24" t="s">
        <v>21</v>
      </c>
      <c r="E686" s="24" t="s">
        <v>6</v>
      </c>
      <c r="F686" s="24" t="s">
        <v>2</v>
      </c>
      <c r="G686" s="22">
        <v>1</v>
      </c>
      <c r="H686" s="24" t="s">
        <v>7</v>
      </c>
      <c r="I686" s="24"/>
      <c r="J686" s="24"/>
      <c r="K686" s="25">
        <f t="shared" si="48"/>
        <v>15967.099999999999</v>
      </c>
      <c r="L686" s="17"/>
    </row>
    <row r="687" spans="1:12" s="15" customFormat="1" ht="64.150000000000006" customHeight="1" x14ac:dyDescent="0.2">
      <c r="A687" s="91"/>
      <c r="B687" s="65" t="s">
        <v>336</v>
      </c>
      <c r="C687" s="22">
        <v>925</v>
      </c>
      <c r="D687" s="24" t="s">
        <v>21</v>
      </c>
      <c r="E687" s="24" t="s">
        <v>6</v>
      </c>
      <c r="F687" s="24" t="s">
        <v>2</v>
      </c>
      <c r="G687" s="22">
        <v>1</v>
      </c>
      <c r="H687" s="24" t="s">
        <v>7</v>
      </c>
      <c r="I687" s="24" t="s">
        <v>156</v>
      </c>
      <c r="J687" s="24"/>
      <c r="K687" s="25">
        <f>SUM(K688:K690)</f>
        <v>15967.099999999999</v>
      </c>
      <c r="L687" s="17"/>
    </row>
    <row r="688" spans="1:12" s="15" customFormat="1" ht="34.15" customHeight="1" x14ac:dyDescent="0.2">
      <c r="A688" s="91"/>
      <c r="B688" s="50" t="s">
        <v>166</v>
      </c>
      <c r="C688" s="22">
        <v>925</v>
      </c>
      <c r="D688" s="24" t="s">
        <v>21</v>
      </c>
      <c r="E688" s="24" t="s">
        <v>6</v>
      </c>
      <c r="F688" s="24" t="s">
        <v>2</v>
      </c>
      <c r="G688" s="22">
        <v>1</v>
      </c>
      <c r="H688" s="24" t="s">
        <v>7</v>
      </c>
      <c r="I688" s="24" t="s">
        <v>156</v>
      </c>
      <c r="J688" s="24" t="s">
        <v>56</v>
      </c>
      <c r="K688" s="25"/>
      <c r="L688" s="17"/>
    </row>
    <row r="689" spans="1:12" s="15" customFormat="1" ht="34.9" customHeight="1" x14ac:dyDescent="0.2">
      <c r="A689" s="91"/>
      <c r="B689" s="50" t="s">
        <v>166</v>
      </c>
      <c r="C689" s="22">
        <v>925</v>
      </c>
      <c r="D689" s="24" t="s">
        <v>21</v>
      </c>
      <c r="E689" s="24" t="s">
        <v>6</v>
      </c>
      <c r="F689" s="24" t="s">
        <v>2</v>
      </c>
      <c r="G689" s="22">
        <v>1</v>
      </c>
      <c r="H689" s="24" t="s">
        <v>7</v>
      </c>
      <c r="I689" s="24" t="s">
        <v>156</v>
      </c>
      <c r="J689" s="24" t="s">
        <v>58</v>
      </c>
      <c r="K689" s="25">
        <v>158.80000000000001</v>
      </c>
      <c r="L689" s="17"/>
    </row>
    <row r="690" spans="1:12" s="15" customFormat="1" ht="15" customHeight="1" x14ac:dyDescent="0.2">
      <c r="A690" s="92"/>
      <c r="B690" s="50" t="s">
        <v>66</v>
      </c>
      <c r="C690" s="22">
        <v>925</v>
      </c>
      <c r="D690" s="24" t="s">
        <v>21</v>
      </c>
      <c r="E690" s="24" t="s">
        <v>6</v>
      </c>
      <c r="F690" s="24" t="s">
        <v>2</v>
      </c>
      <c r="G690" s="22">
        <v>1</v>
      </c>
      <c r="H690" s="24" t="s">
        <v>7</v>
      </c>
      <c r="I690" s="24" t="s">
        <v>156</v>
      </c>
      <c r="J690" s="24" t="s">
        <v>67</v>
      </c>
      <c r="K690" s="25">
        <v>15808.3</v>
      </c>
      <c r="L690" s="17"/>
    </row>
    <row r="691" spans="1:12" s="15" customFormat="1" ht="37.15" customHeight="1" x14ac:dyDescent="0.2">
      <c r="A691" s="86">
        <v>10</v>
      </c>
      <c r="B691" s="50" t="s">
        <v>321</v>
      </c>
      <c r="C691" s="22">
        <v>926</v>
      </c>
      <c r="D691" s="24"/>
      <c r="E691" s="24"/>
      <c r="F691" s="24"/>
      <c r="G691" s="22"/>
      <c r="H691" s="24"/>
      <c r="I691" s="24"/>
      <c r="J691" s="24"/>
      <c r="K691" s="25">
        <f>SUM(K692+K699+K730)</f>
        <v>140346.20000000001</v>
      </c>
      <c r="L691" s="17"/>
    </row>
    <row r="692" spans="1:12" s="15" customFormat="1" ht="16.149999999999999" customHeight="1" x14ac:dyDescent="0.2">
      <c r="A692" s="86"/>
      <c r="B692" s="50" t="s">
        <v>14</v>
      </c>
      <c r="C692" s="22">
        <v>926</v>
      </c>
      <c r="D692" s="24" t="s">
        <v>5</v>
      </c>
      <c r="E692" s="24"/>
      <c r="F692" s="24"/>
      <c r="G692" s="22"/>
      <c r="H692" s="24"/>
      <c r="I692" s="24"/>
      <c r="J692" s="24"/>
      <c r="K692" s="25">
        <f t="shared" ref="K692:K697" si="49">K693</f>
        <v>30</v>
      </c>
      <c r="L692" s="17"/>
    </row>
    <row r="693" spans="1:12" s="15" customFormat="1" ht="34.15" customHeight="1" x14ac:dyDescent="0.2">
      <c r="A693" s="86"/>
      <c r="B693" s="50" t="s">
        <v>181</v>
      </c>
      <c r="C693" s="22">
        <v>926</v>
      </c>
      <c r="D693" s="24" t="s">
        <v>5</v>
      </c>
      <c r="E693" s="23" t="s">
        <v>10</v>
      </c>
      <c r="F693" s="23"/>
      <c r="G693" s="41"/>
      <c r="H693" s="23"/>
      <c r="I693" s="23"/>
      <c r="J693" s="24"/>
      <c r="K693" s="25">
        <f t="shared" si="49"/>
        <v>30</v>
      </c>
      <c r="L693" s="17"/>
    </row>
    <row r="694" spans="1:12" s="15" customFormat="1" ht="33.6" customHeight="1" x14ac:dyDescent="0.2">
      <c r="A694" s="86"/>
      <c r="B694" s="58" t="s">
        <v>242</v>
      </c>
      <c r="C694" s="22">
        <v>926</v>
      </c>
      <c r="D694" s="23" t="s">
        <v>5</v>
      </c>
      <c r="E694" s="23" t="s">
        <v>10</v>
      </c>
      <c r="F694" s="23" t="s">
        <v>108</v>
      </c>
      <c r="G694" s="23"/>
      <c r="H694" s="23"/>
      <c r="I694" s="23"/>
      <c r="J694" s="24"/>
      <c r="K694" s="25">
        <f t="shared" si="49"/>
        <v>30</v>
      </c>
      <c r="L694" s="17"/>
    </row>
    <row r="695" spans="1:12" s="15" customFormat="1" ht="51" customHeight="1" x14ac:dyDescent="0.2">
      <c r="A695" s="86"/>
      <c r="B695" s="58" t="s">
        <v>243</v>
      </c>
      <c r="C695" s="22">
        <v>926</v>
      </c>
      <c r="D695" s="23" t="s">
        <v>5</v>
      </c>
      <c r="E695" s="23" t="s">
        <v>10</v>
      </c>
      <c r="F695" s="23" t="s">
        <v>108</v>
      </c>
      <c r="G695" s="23" t="s">
        <v>158</v>
      </c>
      <c r="H695" s="23"/>
      <c r="I695" s="23"/>
      <c r="J695" s="24"/>
      <c r="K695" s="25">
        <f t="shared" si="49"/>
        <v>30</v>
      </c>
      <c r="L695" s="17"/>
    </row>
    <row r="696" spans="1:12" s="15" customFormat="1" ht="37.15" customHeight="1" x14ac:dyDescent="0.2">
      <c r="A696" s="86"/>
      <c r="B696" s="58" t="s">
        <v>182</v>
      </c>
      <c r="C696" s="22">
        <v>926</v>
      </c>
      <c r="D696" s="23" t="s">
        <v>5</v>
      </c>
      <c r="E696" s="23" t="s">
        <v>10</v>
      </c>
      <c r="F696" s="23" t="s">
        <v>108</v>
      </c>
      <c r="G696" s="23" t="s">
        <v>158</v>
      </c>
      <c r="H696" s="23" t="s">
        <v>2</v>
      </c>
      <c r="I696" s="23"/>
      <c r="J696" s="24"/>
      <c r="K696" s="25">
        <f t="shared" si="49"/>
        <v>30</v>
      </c>
      <c r="L696" s="17"/>
    </row>
    <row r="697" spans="1:12" s="15" customFormat="1" ht="34.9" customHeight="1" x14ac:dyDescent="0.2">
      <c r="A697" s="86"/>
      <c r="B697" s="58" t="s">
        <v>184</v>
      </c>
      <c r="C697" s="22">
        <v>926</v>
      </c>
      <c r="D697" s="23" t="s">
        <v>5</v>
      </c>
      <c r="E697" s="23" t="s">
        <v>10</v>
      </c>
      <c r="F697" s="23" t="s">
        <v>108</v>
      </c>
      <c r="G697" s="23" t="s">
        <v>158</v>
      </c>
      <c r="H697" s="23" t="s">
        <v>2</v>
      </c>
      <c r="I697" s="23" t="s">
        <v>187</v>
      </c>
      <c r="J697" s="24"/>
      <c r="K697" s="25">
        <f t="shared" si="49"/>
        <v>30</v>
      </c>
      <c r="L697" s="17"/>
    </row>
    <row r="698" spans="1:12" s="15" customFormat="1" ht="33.6" customHeight="1" x14ac:dyDescent="0.2">
      <c r="A698" s="86"/>
      <c r="B698" s="50" t="s">
        <v>166</v>
      </c>
      <c r="C698" s="22">
        <v>926</v>
      </c>
      <c r="D698" s="23" t="s">
        <v>5</v>
      </c>
      <c r="E698" s="23" t="s">
        <v>10</v>
      </c>
      <c r="F698" s="23" t="s">
        <v>108</v>
      </c>
      <c r="G698" s="23" t="s">
        <v>158</v>
      </c>
      <c r="H698" s="23" t="s">
        <v>2</v>
      </c>
      <c r="I698" s="23" t="s">
        <v>187</v>
      </c>
      <c r="J698" s="24" t="s">
        <v>58</v>
      </c>
      <c r="K698" s="25">
        <v>30</v>
      </c>
      <c r="L698" s="17"/>
    </row>
    <row r="699" spans="1:12" s="15" customFormat="1" ht="19.149999999999999" customHeight="1" x14ac:dyDescent="0.2">
      <c r="A699" s="86"/>
      <c r="B699" s="50" t="s">
        <v>18</v>
      </c>
      <c r="C699" s="22">
        <v>926</v>
      </c>
      <c r="D699" s="23" t="s">
        <v>8</v>
      </c>
      <c r="E699" s="24"/>
      <c r="F699" s="24"/>
      <c r="G699" s="22"/>
      <c r="H699" s="24"/>
      <c r="I699" s="24"/>
      <c r="J699" s="24"/>
      <c r="K699" s="25">
        <f>SUM(K700+K724)</f>
        <v>119190</v>
      </c>
      <c r="L699" s="17"/>
    </row>
    <row r="700" spans="1:12" s="15" customFormat="1" ht="19.899999999999999" customHeight="1" x14ac:dyDescent="0.2">
      <c r="A700" s="86"/>
      <c r="B700" s="50" t="s">
        <v>202</v>
      </c>
      <c r="C700" s="22">
        <v>926</v>
      </c>
      <c r="D700" s="24" t="s">
        <v>8</v>
      </c>
      <c r="E700" s="24" t="s">
        <v>5</v>
      </c>
      <c r="F700" s="24"/>
      <c r="G700" s="22"/>
      <c r="H700" s="24"/>
      <c r="I700" s="24"/>
      <c r="J700" s="24"/>
      <c r="K700" s="25">
        <f>SUM(K701+K719)</f>
        <v>119173.7</v>
      </c>
      <c r="L700" s="17"/>
    </row>
    <row r="701" spans="1:12" s="15" customFormat="1" x14ac:dyDescent="0.2">
      <c r="A701" s="86"/>
      <c r="B701" s="52" t="s">
        <v>270</v>
      </c>
      <c r="C701" s="22">
        <v>926</v>
      </c>
      <c r="D701" s="24" t="s">
        <v>8</v>
      </c>
      <c r="E701" s="24" t="s">
        <v>5</v>
      </c>
      <c r="F701" s="24" t="s">
        <v>6</v>
      </c>
      <c r="G701" s="22"/>
      <c r="H701" s="24"/>
      <c r="I701" s="24"/>
      <c r="J701" s="24"/>
      <c r="K701" s="25">
        <f>SUM(K702+K706+K712)</f>
        <v>116334.5</v>
      </c>
      <c r="L701" s="17"/>
    </row>
    <row r="702" spans="1:12" s="15" customFormat="1" ht="31.5" x14ac:dyDescent="0.2">
      <c r="A702" s="86"/>
      <c r="B702" s="52" t="s">
        <v>271</v>
      </c>
      <c r="C702" s="22">
        <v>926</v>
      </c>
      <c r="D702" s="24" t="s">
        <v>8</v>
      </c>
      <c r="E702" s="24" t="s">
        <v>5</v>
      </c>
      <c r="F702" s="24" t="s">
        <v>6</v>
      </c>
      <c r="G702" s="22">
        <v>1</v>
      </c>
      <c r="H702" s="24"/>
      <c r="I702" s="24"/>
      <c r="J702" s="24"/>
      <c r="K702" s="25">
        <f t="shared" ref="K702:K704" si="50">SUM(K703)</f>
        <v>114626.6</v>
      </c>
      <c r="L702" s="17"/>
    </row>
    <row r="703" spans="1:12" s="15" customFormat="1" ht="35.450000000000003" customHeight="1" x14ac:dyDescent="0.2">
      <c r="A703" s="86"/>
      <c r="B703" s="52" t="s">
        <v>272</v>
      </c>
      <c r="C703" s="22">
        <v>926</v>
      </c>
      <c r="D703" s="24" t="s">
        <v>8</v>
      </c>
      <c r="E703" s="24" t="s">
        <v>5</v>
      </c>
      <c r="F703" s="24" t="s">
        <v>6</v>
      </c>
      <c r="G703" s="22">
        <v>1</v>
      </c>
      <c r="H703" s="24" t="s">
        <v>5</v>
      </c>
      <c r="I703" s="24"/>
      <c r="J703" s="24"/>
      <c r="K703" s="25">
        <f t="shared" si="50"/>
        <v>114626.6</v>
      </c>
      <c r="L703" s="17"/>
    </row>
    <row r="704" spans="1:12" s="15" customFormat="1" ht="51" customHeight="1" x14ac:dyDescent="0.2">
      <c r="A704" s="86"/>
      <c r="B704" s="50" t="s">
        <v>85</v>
      </c>
      <c r="C704" s="22">
        <v>926</v>
      </c>
      <c r="D704" s="24" t="s">
        <v>8</v>
      </c>
      <c r="E704" s="24" t="s">
        <v>5</v>
      </c>
      <c r="F704" s="24" t="s">
        <v>6</v>
      </c>
      <c r="G704" s="22">
        <v>1</v>
      </c>
      <c r="H704" s="24" t="s">
        <v>5</v>
      </c>
      <c r="I704" s="24" t="s">
        <v>113</v>
      </c>
      <c r="J704" s="24"/>
      <c r="K704" s="25">
        <f t="shared" si="50"/>
        <v>114626.6</v>
      </c>
      <c r="L704" s="17"/>
    </row>
    <row r="705" spans="1:12" s="15" customFormat="1" ht="37.15" customHeight="1" x14ac:dyDescent="0.2">
      <c r="A705" s="86"/>
      <c r="B705" s="57" t="s">
        <v>73</v>
      </c>
      <c r="C705" s="22">
        <v>926</v>
      </c>
      <c r="D705" s="24" t="s">
        <v>8</v>
      </c>
      <c r="E705" s="24" t="s">
        <v>5</v>
      </c>
      <c r="F705" s="24" t="s">
        <v>6</v>
      </c>
      <c r="G705" s="22">
        <v>1</v>
      </c>
      <c r="H705" s="24" t="s">
        <v>5</v>
      </c>
      <c r="I705" s="24" t="s">
        <v>113</v>
      </c>
      <c r="J705" s="24" t="s">
        <v>74</v>
      </c>
      <c r="K705" s="25">
        <v>114626.6</v>
      </c>
      <c r="L705" s="17"/>
    </row>
    <row r="706" spans="1:12" s="15" customFormat="1" ht="32.25" customHeight="1" x14ac:dyDescent="0.2">
      <c r="A706" s="86"/>
      <c r="B706" s="57" t="s">
        <v>292</v>
      </c>
      <c r="C706" s="22">
        <v>926</v>
      </c>
      <c r="D706" s="24" t="s">
        <v>8</v>
      </c>
      <c r="E706" s="24" t="s">
        <v>5</v>
      </c>
      <c r="F706" s="24" t="s">
        <v>6</v>
      </c>
      <c r="G706" s="22">
        <v>2</v>
      </c>
      <c r="H706" s="24"/>
      <c r="I706" s="24"/>
      <c r="J706" s="24"/>
      <c r="K706" s="25">
        <f>K707</f>
        <v>974.2</v>
      </c>
      <c r="L706" s="17"/>
    </row>
    <row r="707" spans="1:12" s="15" customFormat="1" ht="52.9" customHeight="1" x14ac:dyDescent="0.2">
      <c r="A707" s="86"/>
      <c r="B707" s="57" t="s">
        <v>273</v>
      </c>
      <c r="C707" s="22">
        <v>926</v>
      </c>
      <c r="D707" s="24" t="s">
        <v>8</v>
      </c>
      <c r="E707" s="24" t="s">
        <v>5</v>
      </c>
      <c r="F707" s="24" t="s">
        <v>6</v>
      </c>
      <c r="G707" s="22">
        <v>2</v>
      </c>
      <c r="H707" s="24" t="s">
        <v>2</v>
      </c>
      <c r="I707" s="24"/>
      <c r="J707" s="24"/>
      <c r="K707" s="25">
        <f>K708+K710</f>
        <v>974.2</v>
      </c>
      <c r="L707" s="17"/>
    </row>
    <row r="708" spans="1:12" s="15" customFormat="1" ht="48.6" customHeight="1" x14ac:dyDescent="0.2">
      <c r="A708" s="86"/>
      <c r="B708" s="67" t="s">
        <v>274</v>
      </c>
      <c r="C708" s="22">
        <v>926</v>
      </c>
      <c r="D708" s="24" t="s">
        <v>8</v>
      </c>
      <c r="E708" s="24" t="s">
        <v>5</v>
      </c>
      <c r="F708" s="24" t="s">
        <v>6</v>
      </c>
      <c r="G708" s="22">
        <v>2</v>
      </c>
      <c r="H708" s="24" t="s">
        <v>2</v>
      </c>
      <c r="I708" s="24" t="s">
        <v>197</v>
      </c>
      <c r="J708" s="24"/>
      <c r="K708" s="25">
        <f>SUM(K709)</f>
        <v>900</v>
      </c>
      <c r="L708" s="17"/>
    </row>
    <row r="709" spans="1:12" s="15" customFormat="1" ht="36" customHeight="1" x14ac:dyDescent="0.2">
      <c r="A709" s="86"/>
      <c r="B709" s="57" t="s">
        <v>73</v>
      </c>
      <c r="C709" s="22">
        <v>926</v>
      </c>
      <c r="D709" s="24" t="s">
        <v>8</v>
      </c>
      <c r="E709" s="24" t="s">
        <v>5</v>
      </c>
      <c r="F709" s="24" t="s">
        <v>6</v>
      </c>
      <c r="G709" s="22">
        <v>2</v>
      </c>
      <c r="H709" s="24" t="s">
        <v>2</v>
      </c>
      <c r="I709" s="24" t="s">
        <v>197</v>
      </c>
      <c r="J709" s="24" t="s">
        <v>74</v>
      </c>
      <c r="K709" s="25">
        <v>900</v>
      </c>
      <c r="L709" s="17"/>
    </row>
    <row r="710" spans="1:12" s="15" customFormat="1" ht="110.25" x14ac:dyDescent="0.2">
      <c r="A710" s="86"/>
      <c r="B710" s="65" t="s">
        <v>334</v>
      </c>
      <c r="C710" s="22">
        <v>926</v>
      </c>
      <c r="D710" s="24" t="s">
        <v>8</v>
      </c>
      <c r="E710" s="24" t="s">
        <v>5</v>
      </c>
      <c r="F710" s="24" t="s">
        <v>6</v>
      </c>
      <c r="G710" s="22">
        <v>2</v>
      </c>
      <c r="H710" s="24" t="s">
        <v>2</v>
      </c>
      <c r="I710" s="24" t="s">
        <v>145</v>
      </c>
      <c r="J710" s="24"/>
      <c r="K710" s="25">
        <f t="shared" ref="K710" si="51">SUM(K711)</f>
        <v>74.2</v>
      </c>
      <c r="L710" s="17"/>
    </row>
    <row r="711" spans="1:12" s="15" customFormat="1" ht="31.5" x14ac:dyDescent="0.2">
      <c r="A711" s="86"/>
      <c r="B711" s="57" t="s">
        <v>164</v>
      </c>
      <c r="C711" s="22">
        <v>926</v>
      </c>
      <c r="D711" s="24" t="s">
        <v>8</v>
      </c>
      <c r="E711" s="24" t="s">
        <v>5</v>
      </c>
      <c r="F711" s="24" t="s">
        <v>6</v>
      </c>
      <c r="G711" s="22">
        <v>2</v>
      </c>
      <c r="H711" s="24" t="s">
        <v>2</v>
      </c>
      <c r="I711" s="24" t="s">
        <v>145</v>
      </c>
      <c r="J711" s="24" t="s">
        <v>74</v>
      </c>
      <c r="K711" s="25">
        <v>74.2</v>
      </c>
      <c r="L711" s="17"/>
    </row>
    <row r="712" spans="1:12" s="15" customFormat="1" ht="21.6" customHeight="1" x14ac:dyDescent="0.2">
      <c r="A712" s="86"/>
      <c r="B712" s="50" t="s">
        <v>381</v>
      </c>
      <c r="C712" s="22">
        <v>926</v>
      </c>
      <c r="D712" s="24" t="s">
        <v>8</v>
      </c>
      <c r="E712" s="24" t="s">
        <v>5</v>
      </c>
      <c r="F712" s="23" t="s">
        <v>6</v>
      </c>
      <c r="G712" s="23" t="s">
        <v>180</v>
      </c>
      <c r="H712" s="23"/>
      <c r="I712" s="23"/>
      <c r="J712" s="24"/>
      <c r="K712" s="25">
        <f>SUM(K713+K716)</f>
        <v>733.7</v>
      </c>
      <c r="L712" s="17"/>
    </row>
    <row r="713" spans="1:12" s="15" customFormat="1" ht="34.15" customHeight="1" x14ac:dyDescent="0.2">
      <c r="A713" s="86"/>
      <c r="B713" s="50" t="s">
        <v>310</v>
      </c>
      <c r="C713" s="22">
        <v>926</v>
      </c>
      <c r="D713" s="24" t="s">
        <v>8</v>
      </c>
      <c r="E713" s="24" t="s">
        <v>5</v>
      </c>
      <c r="F713" s="23" t="s">
        <v>6</v>
      </c>
      <c r="G713" s="23" t="s">
        <v>180</v>
      </c>
      <c r="H713" s="23" t="s">
        <v>2</v>
      </c>
      <c r="I713" s="23"/>
      <c r="J713" s="24"/>
      <c r="K713" s="25">
        <f>SUM(K714)</f>
        <v>733.7</v>
      </c>
      <c r="L713" s="17"/>
    </row>
    <row r="714" spans="1:12" s="15" customFormat="1" ht="31.5" customHeight="1" x14ac:dyDescent="0.2">
      <c r="A714" s="86"/>
      <c r="B714" s="50" t="s">
        <v>382</v>
      </c>
      <c r="C714" s="22">
        <v>926</v>
      </c>
      <c r="D714" s="24" t="s">
        <v>8</v>
      </c>
      <c r="E714" s="24" t="s">
        <v>5</v>
      </c>
      <c r="F714" s="23" t="s">
        <v>6</v>
      </c>
      <c r="G714" s="23" t="s">
        <v>180</v>
      </c>
      <c r="H714" s="23" t="s">
        <v>2</v>
      </c>
      <c r="I714" s="23" t="s">
        <v>311</v>
      </c>
      <c r="J714" s="24"/>
      <c r="K714" s="25">
        <f>SUM(K715)</f>
        <v>733.7</v>
      </c>
      <c r="L714" s="17"/>
    </row>
    <row r="715" spans="1:12" s="15" customFormat="1" ht="32.450000000000003" customHeight="1" x14ac:dyDescent="0.2">
      <c r="A715" s="86"/>
      <c r="B715" s="57" t="s">
        <v>73</v>
      </c>
      <c r="C715" s="22">
        <v>926</v>
      </c>
      <c r="D715" s="24" t="s">
        <v>8</v>
      </c>
      <c r="E715" s="24" t="s">
        <v>5</v>
      </c>
      <c r="F715" s="23" t="s">
        <v>6</v>
      </c>
      <c r="G715" s="23" t="s">
        <v>180</v>
      </c>
      <c r="H715" s="23" t="s">
        <v>2</v>
      </c>
      <c r="I715" s="23" t="s">
        <v>311</v>
      </c>
      <c r="J715" s="24" t="s">
        <v>74</v>
      </c>
      <c r="K715" s="25">
        <f>225+508.7</f>
        <v>733.7</v>
      </c>
    </row>
    <row r="716" spans="1:12" s="15" customFormat="1" ht="16.5" customHeight="1" x14ac:dyDescent="0.2">
      <c r="A716" s="86"/>
      <c r="B716" s="52" t="s">
        <v>392</v>
      </c>
      <c r="C716" s="22">
        <v>926</v>
      </c>
      <c r="D716" s="24" t="s">
        <v>8</v>
      </c>
      <c r="E716" s="24" t="s">
        <v>5</v>
      </c>
      <c r="F716" s="23" t="s">
        <v>6</v>
      </c>
      <c r="G716" s="23" t="s">
        <v>180</v>
      </c>
      <c r="H716" s="23" t="s">
        <v>393</v>
      </c>
      <c r="I716" s="23"/>
      <c r="J716" s="24"/>
      <c r="K716" s="25">
        <f>K717</f>
        <v>0</v>
      </c>
    </row>
    <row r="717" spans="1:12" s="15" customFormat="1" ht="17.45" customHeight="1" x14ac:dyDescent="0.2">
      <c r="A717" s="86"/>
      <c r="B717" s="52" t="s">
        <v>394</v>
      </c>
      <c r="C717" s="22">
        <v>926</v>
      </c>
      <c r="D717" s="24" t="s">
        <v>8</v>
      </c>
      <c r="E717" s="24" t="s">
        <v>5</v>
      </c>
      <c r="F717" s="23" t="s">
        <v>6</v>
      </c>
      <c r="G717" s="23" t="s">
        <v>180</v>
      </c>
      <c r="H717" s="23" t="s">
        <v>393</v>
      </c>
      <c r="I717" s="23" t="s">
        <v>395</v>
      </c>
      <c r="J717" s="24"/>
      <c r="K717" s="25">
        <f>K718</f>
        <v>0</v>
      </c>
    </row>
    <row r="718" spans="1:12" s="15" customFormat="1" ht="31.15" customHeight="1" x14ac:dyDescent="0.2">
      <c r="A718" s="86"/>
      <c r="B718" s="50" t="s">
        <v>328</v>
      </c>
      <c r="C718" s="22">
        <v>926</v>
      </c>
      <c r="D718" s="24" t="s">
        <v>8</v>
      </c>
      <c r="E718" s="24" t="s">
        <v>5</v>
      </c>
      <c r="F718" s="23" t="s">
        <v>6</v>
      </c>
      <c r="G718" s="23" t="s">
        <v>180</v>
      </c>
      <c r="H718" s="23" t="s">
        <v>393</v>
      </c>
      <c r="I718" s="23" t="s">
        <v>395</v>
      </c>
      <c r="J718" s="24" t="s">
        <v>74</v>
      </c>
      <c r="K718" s="25"/>
      <c r="L718" s="17"/>
    </row>
    <row r="719" spans="1:12" s="15" customFormat="1" ht="31.5" x14ac:dyDescent="0.2">
      <c r="A719" s="86"/>
      <c r="B719" s="52" t="s">
        <v>199</v>
      </c>
      <c r="C719" s="22">
        <v>926</v>
      </c>
      <c r="D719" s="24" t="s">
        <v>8</v>
      </c>
      <c r="E719" s="24" t="s">
        <v>5</v>
      </c>
      <c r="F719" s="23" t="s">
        <v>41</v>
      </c>
      <c r="G719" s="23"/>
      <c r="H719" s="23"/>
      <c r="I719" s="23"/>
      <c r="J719" s="24"/>
      <c r="K719" s="25">
        <f>SUM(K720)</f>
        <v>2839.2</v>
      </c>
      <c r="L719" s="17"/>
    </row>
    <row r="720" spans="1:12" s="15" customFormat="1" ht="31.5" x14ac:dyDescent="0.2">
      <c r="A720" s="86"/>
      <c r="B720" s="52" t="s">
        <v>200</v>
      </c>
      <c r="C720" s="22">
        <v>926</v>
      </c>
      <c r="D720" s="24" t="s">
        <v>8</v>
      </c>
      <c r="E720" s="24" t="s">
        <v>5</v>
      </c>
      <c r="F720" s="23" t="s">
        <v>41</v>
      </c>
      <c r="G720" s="23" t="s">
        <v>192</v>
      </c>
      <c r="H720" s="23"/>
      <c r="I720" s="23"/>
      <c r="J720" s="24"/>
      <c r="K720" s="25">
        <f>SUM(K721)</f>
        <v>2839.2</v>
      </c>
      <c r="L720" s="17"/>
    </row>
    <row r="721" spans="1:12" s="15" customFormat="1" ht="31.5" x14ac:dyDescent="0.2">
      <c r="A721" s="86"/>
      <c r="B721" s="52" t="s">
        <v>191</v>
      </c>
      <c r="C721" s="22">
        <v>926</v>
      </c>
      <c r="D721" s="24" t="s">
        <v>8</v>
      </c>
      <c r="E721" s="24" t="s">
        <v>5</v>
      </c>
      <c r="F721" s="23" t="s">
        <v>41</v>
      </c>
      <c r="G721" s="23" t="s">
        <v>192</v>
      </c>
      <c r="H721" s="23" t="s">
        <v>2</v>
      </c>
      <c r="I721" s="23"/>
      <c r="J721" s="24"/>
      <c r="K721" s="25">
        <f>SUM(K722)</f>
        <v>2839.2</v>
      </c>
      <c r="L721" s="17"/>
    </row>
    <row r="722" spans="1:12" s="15" customFormat="1" ht="63" x14ac:dyDescent="0.2">
      <c r="A722" s="86"/>
      <c r="B722" s="52" t="s">
        <v>267</v>
      </c>
      <c r="C722" s="22">
        <v>926</v>
      </c>
      <c r="D722" s="24" t="s">
        <v>8</v>
      </c>
      <c r="E722" s="24" t="s">
        <v>5</v>
      </c>
      <c r="F722" s="23" t="s">
        <v>41</v>
      </c>
      <c r="G722" s="23" t="s">
        <v>192</v>
      </c>
      <c r="H722" s="23" t="s">
        <v>2</v>
      </c>
      <c r="I722" s="23" t="s">
        <v>209</v>
      </c>
      <c r="J722" s="24"/>
      <c r="K722" s="25">
        <f>SUM(K723)</f>
        <v>2839.2</v>
      </c>
      <c r="L722" s="17"/>
    </row>
    <row r="723" spans="1:12" s="15" customFormat="1" ht="31.5" x14ac:dyDescent="0.2">
      <c r="A723" s="86"/>
      <c r="B723" s="50" t="s">
        <v>73</v>
      </c>
      <c r="C723" s="22">
        <v>926</v>
      </c>
      <c r="D723" s="24" t="s">
        <v>8</v>
      </c>
      <c r="E723" s="24" t="s">
        <v>5</v>
      </c>
      <c r="F723" s="23" t="s">
        <v>41</v>
      </c>
      <c r="G723" s="23" t="s">
        <v>192</v>
      </c>
      <c r="H723" s="23" t="s">
        <v>2</v>
      </c>
      <c r="I723" s="23" t="s">
        <v>209</v>
      </c>
      <c r="J723" s="24" t="s">
        <v>74</v>
      </c>
      <c r="K723" s="25">
        <v>2839.2</v>
      </c>
      <c r="L723" s="17"/>
    </row>
    <row r="724" spans="1:12" s="15" customFormat="1" ht="18" customHeight="1" x14ac:dyDescent="0.2">
      <c r="A724" s="86"/>
      <c r="B724" s="50" t="s">
        <v>398</v>
      </c>
      <c r="C724" s="22">
        <v>926</v>
      </c>
      <c r="D724" s="24" t="s">
        <v>8</v>
      </c>
      <c r="E724" s="23" t="s">
        <v>7</v>
      </c>
      <c r="F724" s="23"/>
      <c r="G724" s="23"/>
      <c r="H724" s="23"/>
      <c r="I724" s="23"/>
      <c r="J724" s="24"/>
      <c r="K724" s="25">
        <f t="shared" ref="K724:K727" si="52">SUM(K725)</f>
        <v>16.3</v>
      </c>
      <c r="L724" s="17"/>
    </row>
    <row r="725" spans="1:12" s="15" customFormat="1" x14ac:dyDescent="0.2">
      <c r="A725" s="86"/>
      <c r="B725" s="52" t="s">
        <v>270</v>
      </c>
      <c r="C725" s="22">
        <v>926</v>
      </c>
      <c r="D725" s="23" t="s">
        <v>8</v>
      </c>
      <c r="E725" s="23" t="s">
        <v>7</v>
      </c>
      <c r="F725" s="23" t="s">
        <v>6</v>
      </c>
      <c r="G725" s="23"/>
      <c r="H725" s="23"/>
      <c r="I725" s="23"/>
      <c r="J725" s="24"/>
      <c r="K725" s="25">
        <f t="shared" si="52"/>
        <v>16.3</v>
      </c>
      <c r="L725" s="17"/>
    </row>
    <row r="726" spans="1:12" s="15" customFormat="1" ht="36.6" customHeight="1" x14ac:dyDescent="0.2">
      <c r="A726" s="86"/>
      <c r="B726" s="52" t="s">
        <v>271</v>
      </c>
      <c r="C726" s="22">
        <v>926</v>
      </c>
      <c r="D726" s="23" t="s">
        <v>8</v>
      </c>
      <c r="E726" s="23" t="s">
        <v>7</v>
      </c>
      <c r="F726" s="23" t="s">
        <v>6</v>
      </c>
      <c r="G726" s="23" t="s">
        <v>118</v>
      </c>
      <c r="H726" s="23"/>
      <c r="I726" s="23"/>
      <c r="J726" s="24"/>
      <c r="K726" s="25">
        <f t="shared" si="52"/>
        <v>16.3</v>
      </c>
      <c r="L726" s="17"/>
    </row>
    <row r="727" spans="1:12" s="15" customFormat="1" ht="32.450000000000003" customHeight="1" x14ac:dyDescent="0.2">
      <c r="A727" s="86"/>
      <c r="B727" s="52" t="s">
        <v>157</v>
      </c>
      <c r="C727" s="22">
        <v>926</v>
      </c>
      <c r="D727" s="23" t="s">
        <v>8</v>
      </c>
      <c r="E727" s="23" t="s">
        <v>7</v>
      </c>
      <c r="F727" s="23" t="s">
        <v>6</v>
      </c>
      <c r="G727" s="23" t="s">
        <v>118</v>
      </c>
      <c r="H727" s="23" t="s">
        <v>2</v>
      </c>
      <c r="I727" s="23"/>
      <c r="J727" s="24"/>
      <c r="K727" s="25">
        <f t="shared" si="52"/>
        <v>16.3</v>
      </c>
      <c r="L727" s="17"/>
    </row>
    <row r="728" spans="1:12" s="15" customFormat="1" ht="18" customHeight="1" x14ac:dyDescent="0.2">
      <c r="A728" s="86"/>
      <c r="B728" s="50" t="s">
        <v>400</v>
      </c>
      <c r="C728" s="22">
        <v>926</v>
      </c>
      <c r="D728" s="23" t="s">
        <v>8</v>
      </c>
      <c r="E728" s="23" t="s">
        <v>7</v>
      </c>
      <c r="F728" s="23" t="s">
        <v>6</v>
      </c>
      <c r="G728" s="23" t="s">
        <v>118</v>
      </c>
      <c r="H728" s="23" t="s">
        <v>2</v>
      </c>
      <c r="I728" s="23" t="s">
        <v>399</v>
      </c>
      <c r="J728" s="24"/>
      <c r="K728" s="25">
        <f>SUM(K729)</f>
        <v>16.3</v>
      </c>
      <c r="L728" s="17"/>
    </row>
    <row r="729" spans="1:12" s="15" customFormat="1" ht="35.25" customHeight="1" x14ac:dyDescent="0.2">
      <c r="A729" s="86"/>
      <c r="B729" s="50" t="s">
        <v>166</v>
      </c>
      <c r="C729" s="22">
        <v>926</v>
      </c>
      <c r="D729" s="23" t="s">
        <v>8</v>
      </c>
      <c r="E729" s="23" t="s">
        <v>7</v>
      </c>
      <c r="F729" s="23" t="s">
        <v>6</v>
      </c>
      <c r="G729" s="23" t="s">
        <v>118</v>
      </c>
      <c r="H729" s="23" t="s">
        <v>2</v>
      </c>
      <c r="I729" s="23" t="s">
        <v>399</v>
      </c>
      <c r="J729" s="24" t="s">
        <v>58</v>
      </c>
      <c r="K729" s="25">
        <v>16.3</v>
      </c>
      <c r="L729" s="17"/>
    </row>
    <row r="730" spans="1:12" s="15" customFormat="1" ht="20.45" customHeight="1" x14ac:dyDescent="0.2">
      <c r="A730" s="86"/>
      <c r="B730" s="50" t="s">
        <v>82</v>
      </c>
      <c r="C730" s="22">
        <v>926</v>
      </c>
      <c r="D730" s="23" t="s">
        <v>17</v>
      </c>
      <c r="E730" s="24"/>
      <c r="F730" s="24"/>
      <c r="G730" s="22"/>
      <c r="H730" s="24"/>
      <c r="I730" s="24"/>
      <c r="J730" s="24"/>
      <c r="K730" s="25">
        <f>SUM(K740+K731)</f>
        <v>21126.199999999997</v>
      </c>
      <c r="L730" s="17"/>
    </row>
    <row r="731" spans="1:12" s="15" customFormat="1" ht="19.899999999999999" customHeight="1" x14ac:dyDescent="0.2">
      <c r="A731" s="86"/>
      <c r="B731" s="50" t="s">
        <v>309</v>
      </c>
      <c r="C731" s="22">
        <v>926</v>
      </c>
      <c r="D731" s="24" t="s">
        <v>17</v>
      </c>
      <c r="E731" s="24" t="s">
        <v>2</v>
      </c>
      <c r="F731" s="24"/>
      <c r="G731" s="22"/>
      <c r="H731" s="24"/>
      <c r="I731" s="24"/>
      <c r="J731" s="24"/>
      <c r="K731" s="25">
        <f>SUM(K732)</f>
        <v>2248.5</v>
      </c>
      <c r="L731" s="17"/>
    </row>
    <row r="732" spans="1:12" s="15" customFormat="1" ht="16.5" customHeight="1" x14ac:dyDescent="0.2">
      <c r="A732" s="86"/>
      <c r="B732" s="52" t="s">
        <v>270</v>
      </c>
      <c r="C732" s="22">
        <v>926</v>
      </c>
      <c r="D732" s="24" t="s">
        <v>17</v>
      </c>
      <c r="E732" s="24" t="s">
        <v>2</v>
      </c>
      <c r="F732" s="24" t="s">
        <v>6</v>
      </c>
      <c r="G732" s="22"/>
      <c r="H732" s="24"/>
      <c r="I732" s="24"/>
      <c r="J732" s="24"/>
      <c r="K732" s="25">
        <f>SUM(K733)</f>
        <v>2248.5</v>
      </c>
      <c r="L732" s="17"/>
    </row>
    <row r="733" spans="1:12" s="15" customFormat="1" ht="21" customHeight="1" x14ac:dyDescent="0.2">
      <c r="A733" s="86"/>
      <c r="B733" s="50" t="s">
        <v>381</v>
      </c>
      <c r="C733" s="22">
        <v>926</v>
      </c>
      <c r="D733" s="24" t="s">
        <v>17</v>
      </c>
      <c r="E733" s="24" t="s">
        <v>2</v>
      </c>
      <c r="F733" s="23" t="s">
        <v>6</v>
      </c>
      <c r="G733" s="23" t="s">
        <v>180</v>
      </c>
      <c r="H733" s="23"/>
      <c r="I733" s="23"/>
      <c r="J733" s="24"/>
      <c r="K733" s="25">
        <f>SUM(K734)</f>
        <v>2248.5</v>
      </c>
      <c r="L733" s="17"/>
    </row>
    <row r="734" spans="1:12" s="15" customFormat="1" ht="31.5" x14ac:dyDescent="0.2">
      <c r="A734" s="86"/>
      <c r="B734" s="50" t="s">
        <v>310</v>
      </c>
      <c r="C734" s="22">
        <v>926</v>
      </c>
      <c r="D734" s="24" t="s">
        <v>17</v>
      </c>
      <c r="E734" s="24" t="s">
        <v>2</v>
      </c>
      <c r="F734" s="23" t="s">
        <v>6</v>
      </c>
      <c r="G734" s="23" t="s">
        <v>180</v>
      </c>
      <c r="H734" s="23" t="s">
        <v>2</v>
      </c>
      <c r="I734" s="23"/>
      <c r="J734" s="24"/>
      <c r="K734" s="25">
        <f>SUM(K735)</f>
        <v>2248.5</v>
      </c>
      <c r="L734" s="17"/>
    </row>
    <row r="735" spans="1:12" s="15" customFormat="1" ht="47.25" x14ac:dyDescent="0.2">
      <c r="A735" s="86"/>
      <c r="B735" s="50" t="s">
        <v>382</v>
      </c>
      <c r="C735" s="22">
        <v>926</v>
      </c>
      <c r="D735" s="24" t="s">
        <v>17</v>
      </c>
      <c r="E735" s="24" t="s">
        <v>2</v>
      </c>
      <c r="F735" s="23" t="s">
        <v>6</v>
      </c>
      <c r="G735" s="23" t="s">
        <v>180</v>
      </c>
      <c r="H735" s="23" t="s">
        <v>2</v>
      </c>
      <c r="I735" s="23" t="s">
        <v>311</v>
      </c>
      <c r="J735" s="24"/>
      <c r="K735" s="25">
        <f>SUM(K737+K736+K739+K738)</f>
        <v>2248.5</v>
      </c>
      <c r="L735" s="17"/>
    </row>
    <row r="736" spans="1:12" s="15" customFormat="1" ht="31.5" x14ac:dyDescent="0.2">
      <c r="A736" s="86"/>
      <c r="B736" s="50" t="s">
        <v>55</v>
      </c>
      <c r="C736" s="22">
        <v>926</v>
      </c>
      <c r="D736" s="24" t="s">
        <v>17</v>
      </c>
      <c r="E736" s="24" t="s">
        <v>2</v>
      </c>
      <c r="F736" s="23" t="s">
        <v>6</v>
      </c>
      <c r="G736" s="23" t="s">
        <v>180</v>
      </c>
      <c r="H736" s="23" t="s">
        <v>2</v>
      </c>
      <c r="I736" s="23" t="s">
        <v>311</v>
      </c>
      <c r="J736" s="24" t="s">
        <v>56</v>
      </c>
      <c r="K736" s="25"/>
      <c r="L736" s="17"/>
    </row>
    <row r="737" spans="1:12" s="15" customFormat="1" ht="31.5" x14ac:dyDescent="0.2">
      <c r="A737" s="86"/>
      <c r="B737" s="50" t="s">
        <v>166</v>
      </c>
      <c r="C737" s="22">
        <v>926</v>
      </c>
      <c r="D737" s="24" t="s">
        <v>17</v>
      </c>
      <c r="E737" s="24" t="s">
        <v>2</v>
      </c>
      <c r="F737" s="23" t="s">
        <v>6</v>
      </c>
      <c r="G737" s="23" t="s">
        <v>180</v>
      </c>
      <c r="H737" s="23" t="s">
        <v>2</v>
      </c>
      <c r="I737" s="23" t="s">
        <v>311</v>
      </c>
      <c r="J737" s="24" t="s">
        <v>58</v>
      </c>
      <c r="K737" s="25">
        <f>500+291+377.5+743.5+137.5</f>
        <v>2049.5</v>
      </c>
      <c r="L737" s="17"/>
    </row>
    <row r="738" spans="1:12" s="15" customFormat="1" ht="19.899999999999999" customHeight="1" x14ac:dyDescent="0.2">
      <c r="A738" s="86"/>
      <c r="B738" s="50" t="s">
        <v>66</v>
      </c>
      <c r="C738" s="22">
        <v>926</v>
      </c>
      <c r="D738" s="24" t="s">
        <v>17</v>
      </c>
      <c r="E738" s="24" t="s">
        <v>2</v>
      </c>
      <c r="F738" s="23" t="s">
        <v>6</v>
      </c>
      <c r="G738" s="23" t="s">
        <v>180</v>
      </c>
      <c r="H738" s="23" t="s">
        <v>2</v>
      </c>
      <c r="I738" s="23" t="s">
        <v>311</v>
      </c>
      <c r="J738" s="24" t="s">
        <v>67</v>
      </c>
      <c r="K738" s="25">
        <v>145</v>
      </c>
      <c r="L738" s="17"/>
    </row>
    <row r="739" spans="1:12" s="15" customFormat="1" ht="31.5" x14ac:dyDescent="0.2">
      <c r="A739" s="86"/>
      <c r="B739" s="50" t="s">
        <v>73</v>
      </c>
      <c r="C739" s="22">
        <v>926</v>
      </c>
      <c r="D739" s="24" t="s">
        <v>17</v>
      </c>
      <c r="E739" s="24" t="s">
        <v>2</v>
      </c>
      <c r="F739" s="23" t="s">
        <v>6</v>
      </c>
      <c r="G739" s="23" t="s">
        <v>180</v>
      </c>
      <c r="H739" s="23" t="s">
        <v>2</v>
      </c>
      <c r="I739" s="23" t="s">
        <v>311</v>
      </c>
      <c r="J739" s="24" t="s">
        <v>74</v>
      </c>
      <c r="K739" s="25">
        <v>54</v>
      </c>
      <c r="L739" s="17"/>
    </row>
    <row r="740" spans="1:12" s="15" customFormat="1" x14ac:dyDescent="0.2">
      <c r="A740" s="86"/>
      <c r="B740" s="50" t="s">
        <v>50</v>
      </c>
      <c r="C740" s="22">
        <v>926</v>
      </c>
      <c r="D740" s="24" t="s">
        <v>17</v>
      </c>
      <c r="E740" s="24" t="s">
        <v>6</v>
      </c>
      <c r="F740" s="24"/>
      <c r="G740" s="22"/>
      <c r="H740" s="24"/>
      <c r="I740" s="24"/>
      <c r="J740" s="24"/>
      <c r="K740" s="25">
        <f>SUM(+K741+K771+K766)</f>
        <v>18877.699999999997</v>
      </c>
      <c r="L740" s="17"/>
    </row>
    <row r="741" spans="1:12" s="15" customFormat="1" x14ac:dyDescent="0.2">
      <c r="A741" s="86"/>
      <c r="B741" s="52" t="s">
        <v>270</v>
      </c>
      <c r="C741" s="22">
        <v>926</v>
      </c>
      <c r="D741" s="24" t="s">
        <v>17</v>
      </c>
      <c r="E741" s="24" t="s">
        <v>6</v>
      </c>
      <c r="F741" s="24" t="s">
        <v>6</v>
      </c>
      <c r="G741" s="22"/>
      <c r="H741" s="24"/>
      <c r="I741" s="24"/>
      <c r="J741" s="24"/>
      <c r="K741" s="25">
        <f>SUM(K742+K756+K762)</f>
        <v>14292.099999999997</v>
      </c>
      <c r="L741" s="17"/>
    </row>
    <row r="742" spans="1:12" s="15" customFormat="1" ht="31.5" x14ac:dyDescent="0.2">
      <c r="A742" s="86"/>
      <c r="B742" s="52" t="s">
        <v>271</v>
      </c>
      <c r="C742" s="22">
        <v>926</v>
      </c>
      <c r="D742" s="24" t="s">
        <v>17</v>
      </c>
      <c r="E742" s="24" t="s">
        <v>6</v>
      </c>
      <c r="F742" s="24" t="s">
        <v>6</v>
      </c>
      <c r="G742" s="22">
        <v>1</v>
      </c>
      <c r="H742" s="24"/>
      <c r="I742" s="24"/>
      <c r="J742" s="24"/>
      <c r="K742" s="25">
        <f>SUM(K743+K750)</f>
        <v>14172.199999999997</v>
      </c>
      <c r="L742" s="17"/>
    </row>
    <row r="743" spans="1:12" s="15" customFormat="1" ht="31.5" x14ac:dyDescent="0.2">
      <c r="A743" s="86"/>
      <c r="B743" s="52" t="s">
        <v>157</v>
      </c>
      <c r="C743" s="22">
        <v>926</v>
      </c>
      <c r="D743" s="24" t="s">
        <v>17</v>
      </c>
      <c r="E743" s="24" t="s">
        <v>6</v>
      </c>
      <c r="F743" s="24" t="s">
        <v>6</v>
      </c>
      <c r="G743" s="22">
        <v>1</v>
      </c>
      <c r="H743" s="24" t="s">
        <v>2</v>
      </c>
      <c r="I743" s="24"/>
      <c r="J743" s="24"/>
      <c r="K743" s="25">
        <f>SUM(K744+K748)</f>
        <v>3120.2</v>
      </c>
      <c r="L743" s="17"/>
    </row>
    <row r="744" spans="1:12" s="15" customFormat="1" x14ac:dyDescent="0.2">
      <c r="A744" s="86"/>
      <c r="B744" s="52" t="s">
        <v>75</v>
      </c>
      <c r="C744" s="22">
        <v>926</v>
      </c>
      <c r="D744" s="24" t="s">
        <v>17</v>
      </c>
      <c r="E744" s="24" t="s">
        <v>6</v>
      </c>
      <c r="F744" s="24" t="s">
        <v>6</v>
      </c>
      <c r="G744" s="22">
        <v>1</v>
      </c>
      <c r="H744" s="24" t="s">
        <v>2</v>
      </c>
      <c r="I744" s="24" t="s">
        <v>101</v>
      </c>
      <c r="J744" s="24"/>
      <c r="K744" s="25">
        <f t="shared" ref="K744" si="53">SUM(K745:K747)</f>
        <v>3107.7</v>
      </c>
      <c r="L744" s="17"/>
    </row>
    <row r="745" spans="1:12" s="15" customFormat="1" ht="31.5" x14ac:dyDescent="0.2">
      <c r="A745" s="86"/>
      <c r="B745" s="50" t="s">
        <v>55</v>
      </c>
      <c r="C745" s="22">
        <v>926</v>
      </c>
      <c r="D745" s="24" t="s">
        <v>17</v>
      </c>
      <c r="E745" s="24" t="s">
        <v>6</v>
      </c>
      <c r="F745" s="24" t="s">
        <v>6</v>
      </c>
      <c r="G745" s="22">
        <v>1</v>
      </c>
      <c r="H745" s="24" t="s">
        <v>2</v>
      </c>
      <c r="I745" s="24" t="s">
        <v>101</v>
      </c>
      <c r="J745" s="24" t="s">
        <v>56</v>
      </c>
      <c r="K745" s="25">
        <v>3050.7</v>
      </c>
      <c r="L745" s="17"/>
    </row>
    <row r="746" spans="1:12" s="15" customFormat="1" ht="31.5" x14ac:dyDescent="0.2">
      <c r="A746" s="86"/>
      <c r="B746" s="50" t="s">
        <v>166</v>
      </c>
      <c r="C746" s="22">
        <v>926</v>
      </c>
      <c r="D746" s="24" t="s">
        <v>17</v>
      </c>
      <c r="E746" s="24" t="s">
        <v>6</v>
      </c>
      <c r="F746" s="24" t="s">
        <v>6</v>
      </c>
      <c r="G746" s="22">
        <v>1</v>
      </c>
      <c r="H746" s="24" t="s">
        <v>2</v>
      </c>
      <c r="I746" s="24" t="s">
        <v>101</v>
      </c>
      <c r="J746" s="24" t="s">
        <v>58</v>
      </c>
      <c r="K746" s="25">
        <v>57</v>
      </c>
      <c r="L746" s="17"/>
    </row>
    <row r="747" spans="1:12" s="15" customFormat="1" x14ac:dyDescent="0.2">
      <c r="A747" s="86"/>
      <c r="B747" s="50" t="s">
        <v>60</v>
      </c>
      <c r="C747" s="22">
        <v>926</v>
      </c>
      <c r="D747" s="24" t="s">
        <v>17</v>
      </c>
      <c r="E747" s="24" t="s">
        <v>6</v>
      </c>
      <c r="F747" s="24" t="s">
        <v>6</v>
      </c>
      <c r="G747" s="22">
        <v>1</v>
      </c>
      <c r="H747" s="24" t="s">
        <v>2</v>
      </c>
      <c r="I747" s="24" t="s">
        <v>101</v>
      </c>
      <c r="J747" s="24" t="s">
        <v>61</v>
      </c>
      <c r="K747" s="25"/>
      <c r="L747" s="17"/>
    </row>
    <row r="748" spans="1:12" s="15" customFormat="1" ht="19.899999999999999" customHeight="1" x14ac:dyDescent="0.2">
      <c r="A748" s="86"/>
      <c r="B748" s="50" t="s">
        <v>397</v>
      </c>
      <c r="C748" s="22">
        <v>926</v>
      </c>
      <c r="D748" s="24" t="s">
        <v>17</v>
      </c>
      <c r="E748" s="23" t="s">
        <v>6</v>
      </c>
      <c r="F748" s="23" t="s">
        <v>6</v>
      </c>
      <c r="G748" s="41">
        <v>1</v>
      </c>
      <c r="H748" s="23" t="s">
        <v>2</v>
      </c>
      <c r="I748" s="23" t="s">
        <v>396</v>
      </c>
      <c r="J748" s="23"/>
      <c r="K748" s="25">
        <f>SUM(K749)</f>
        <v>12.5</v>
      </c>
      <c r="L748" s="17"/>
    </row>
    <row r="749" spans="1:12" s="15" customFormat="1" ht="31.5" x14ac:dyDescent="0.2">
      <c r="A749" s="86"/>
      <c r="B749" s="50" t="s">
        <v>166</v>
      </c>
      <c r="C749" s="22">
        <v>926</v>
      </c>
      <c r="D749" s="23" t="s">
        <v>17</v>
      </c>
      <c r="E749" s="23" t="s">
        <v>6</v>
      </c>
      <c r="F749" s="23" t="s">
        <v>6</v>
      </c>
      <c r="G749" s="41">
        <v>1</v>
      </c>
      <c r="H749" s="23" t="s">
        <v>2</v>
      </c>
      <c r="I749" s="23" t="s">
        <v>396</v>
      </c>
      <c r="J749" s="23" t="s">
        <v>58</v>
      </c>
      <c r="K749" s="25">
        <v>12.5</v>
      </c>
      <c r="L749" s="17"/>
    </row>
    <row r="750" spans="1:12" s="15" customFormat="1" ht="31.5" x14ac:dyDescent="0.2">
      <c r="A750" s="86"/>
      <c r="B750" s="52" t="s">
        <v>275</v>
      </c>
      <c r="C750" s="22">
        <v>926</v>
      </c>
      <c r="D750" s="23" t="s">
        <v>17</v>
      </c>
      <c r="E750" s="24" t="s">
        <v>6</v>
      </c>
      <c r="F750" s="24" t="s">
        <v>6</v>
      </c>
      <c r="G750" s="22">
        <v>1</v>
      </c>
      <c r="H750" s="24" t="s">
        <v>4</v>
      </c>
      <c r="I750" s="24"/>
      <c r="J750" s="24"/>
      <c r="K750" s="25">
        <f>SUM(K751)</f>
        <v>11051.999999999998</v>
      </c>
      <c r="L750" s="17"/>
    </row>
    <row r="751" spans="1:12" s="15" customFormat="1" ht="47.25" x14ac:dyDescent="0.2">
      <c r="A751" s="86"/>
      <c r="B751" s="50" t="s">
        <v>85</v>
      </c>
      <c r="C751" s="22">
        <v>926</v>
      </c>
      <c r="D751" s="24" t="s">
        <v>17</v>
      </c>
      <c r="E751" s="24" t="s">
        <v>6</v>
      </c>
      <c r="F751" s="24" t="s">
        <v>6</v>
      </c>
      <c r="G751" s="22">
        <v>1</v>
      </c>
      <c r="H751" s="24" t="s">
        <v>4</v>
      </c>
      <c r="I751" s="24" t="s">
        <v>113</v>
      </c>
      <c r="J751" s="24"/>
      <c r="K751" s="25">
        <f>SUM(K752:K755)</f>
        <v>11051.999999999998</v>
      </c>
      <c r="L751" s="17"/>
    </row>
    <row r="752" spans="1:12" s="15" customFormat="1" ht="31.5" x14ac:dyDescent="0.2">
      <c r="A752" s="86"/>
      <c r="B752" s="50" t="s">
        <v>55</v>
      </c>
      <c r="C752" s="22">
        <v>926</v>
      </c>
      <c r="D752" s="24" t="s">
        <v>17</v>
      </c>
      <c r="E752" s="24" t="s">
        <v>6</v>
      </c>
      <c r="F752" s="24" t="s">
        <v>6</v>
      </c>
      <c r="G752" s="22">
        <v>1</v>
      </c>
      <c r="H752" s="24" t="s">
        <v>4</v>
      </c>
      <c r="I752" s="24" t="s">
        <v>113</v>
      </c>
      <c r="J752" s="24" t="s">
        <v>56</v>
      </c>
      <c r="K752" s="25">
        <v>7481.4</v>
      </c>
      <c r="L752" s="17"/>
    </row>
    <row r="753" spans="1:12" s="15" customFormat="1" ht="31.5" x14ac:dyDescent="0.2">
      <c r="A753" s="86"/>
      <c r="B753" s="50" t="s">
        <v>166</v>
      </c>
      <c r="C753" s="22">
        <v>926</v>
      </c>
      <c r="D753" s="24" t="s">
        <v>17</v>
      </c>
      <c r="E753" s="24" t="s">
        <v>6</v>
      </c>
      <c r="F753" s="24" t="s">
        <v>6</v>
      </c>
      <c r="G753" s="22">
        <v>1</v>
      </c>
      <c r="H753" s="24" t="s">
        <v>4</v>
      </c>
      <c r="I753" s="24" t="s">
        <v>113</v>
      </c>
      <c r="J753" s="24" t="s">
        <v>58</v>
      </c>
      <c r="K753" s="25">
        <f>2238.9+31</f>
        <v>2269.9</v>
      </c>
      <c r="L753" s="17"/>
    </row>
    <row r="754" spans="1:12" s="15" customFormat="1" x14ac:dyDescent="0.2">
      <c r="A754" s="86"/>
      <c r="B754" s="50" t="s">
        <v>22</v>
      </c>
      <c r="C754" s="22">
        <v>926</v>
      </c>
      <c r="D754" s="24" t="s">
        <v>17</v>
      </c>
      <c r="E754" s="24" t="s">
        <v>6</v>
      </c>
      <c r="F754" s="24" t="s">
        <v>6</v>
      </c>
      <c r="G754" s="22">
        <v>1</v>
      </c>
      <c r="H754" s="24" t="s">
        <v>4</v>
      </c>
      <c r="I754" s="24" t="s">
        <v>113</v>
      </c>
      <c r="J754" s="24" t="s">
        <v>70</v>
      </c>
      <c r="K754" s="25">
        <f>1438.7-118.8-31</f>
        <v>1288.9000000000001</v>
      </c>
      <c r="L754" s="17"/>
    </row>
    <row r="755" spans="1:12" s="15" customFormat="1" x14ac:dyDescent="0.2">
      <c r="A755" s="86"/>
      <c r="B755" s="50" t="s">
        <v>60</v>
      </c>
      <c r="C755" s="22">
        <v>926</v>
      </c>
      <c r="D755" s="24" t="s">
        <v>17</v>
      </c>
      <c r="E755" s="24" t="s">
        <v>6</v>
      </c>
      <c r="F755" s="24" t="s">
        <v>6</v>
      </c>
      <c r="G755" s="22">
        <v>1</v>
      </c>
      <c r="H755" s="24" t="s">
        <v>4</v>
      </c>
      <c r="I755" s="24" t="s">
        <v>113</v>
      </c>
      <c r="J755" s="24" t="s">
        <v>61</v>
      </c>
      <c r="K755" s="25">
        <v>11.8</v>
      </c>
      <c r="L755" s="17"/>
    </row>
    <row r="756" spans="1:12" s="15" customFormat="1" ht="31.5" x14ac:dyDescent="0.2">
      <c r="A756" s="86"/>
      <c r="B756" s="58" t="s">
        <v>292</v>
      </c>
      <c r="C756" s="22">
        <v>926</v>
      </c>
      <c r="D756" s="24" t="s">
        <v>17</v>
      </c>
      <c r="E756" s="24" t="s">
        <v>6</v>
      </c>
      <c r="F756" s="23" t="s">
        <v>6</v>
      </c>
      <c r="G756" s="23" t="s">
        <v>158</v>
      </c>
      <c r="H756" s="23"/>
      <c r="I756" s="24"/>
      <c r="J756" s="24"/>
      <c r="K756" s="25">
        <f>K757</f>
        <v>1.1000000000000001</v>
      </c>
      <c r="L756" s="17"/>
    </row>
    <row r="757" spans="1:12" s="15" customFormat="1" ht="47.25" x14ac:dyDescent="0.2">
      <c r="A757" s="86"/>
      <c r="B757" s="58" t="s">
        <v>273</v>
      </c>
      <c r="C757" s="22">
        <v>926</v>
      </c>
      <c r="D757" s="24" t="s">
        <v>17</v>
      </c>
      <c r="E757" s="24" t="s">
        <v>6</v>
      </c>
      <c r="F757" s="23" t="s">
        <v>6</v>
      </c>
      <c r="G757" s="23" t="s">
        <v>158</v>
      </c>
      <c r="H757" s="23" t="s">
        <v>2</v>
      </c>
      <c r="I757" s="24"/>
      <c r="J757" s="24"/>
      <c r="K757" s="25">
        <f>K758+K760</f>
        <v>1.1000000000000001</v>
      </c>
      <c r="L757" s="17"/>
    </row>
    <row r="758" spans="1:12" s="15" customFormat="1" x14ac:dyDescent="0.2">
      <c r="A758" s="86"/>
      <c r="B758" s="50" t="s">
        <v>374</v>
      </c>
      <c r="C758" s="22">
        <v>926</v>
      </c>
      <c r="D758" s="24" t="s">
        <v>17</v>
      </c>
      <c r="E758" s="24" t="s">
        <v>6</v>
      </c>
      <c r="F758" s="23" t="s">
        <v>6</v>
      </c>
      <c r="G758" s="23" t="s">
        <v>158</v>
      </c>
      <c r="H758" s="23" t="s">
        <v>2</v>
      </c>
      <c r="I758" s="23" t="s">
        <v>369</v>
      </c>
      <c r="J758" s="24"/>
      <c r="K758" s="25">
        <f>K759</f>
        <v>0</v>
      </c>
      <c r="L758" s="17"/>
    </row>
    <row r="759" spans="1:12" s="15" customFormat="1" ht="31.5" x14ac:dyDescent="0.2">
      <c r="A759" s="86"/>
      <c r="B759" s="50" t="s">
        <v>55</v>
      </c>
      <c r="C759" s="22">
        <v>926</v>
      </c>
      <c r="D759" s="24" t="s">
        <v>17</v>
      </c>
      <c r="E759" s="24" t="s">
        <v>6</v>
      </c>
      <c r="F759" s="23" t="s">
        <v>6</v>
      </c>
      <c r="G759" s="23" t="s">
        <v>158</v>
      </c>
      <c r="H759" s="23" t="s">
        <v>2</v>
      </c>
      <c r="I759" s="23" t="s">
        <v>369</v>
      </c>
      <c r="J759" s="24" t="s">
        <v>56</v>
      </c>
      <c r="K759" s="25"/>
      <c r="L759" s="17"/>
    </row>
    <row r="760" spans="1:12" s="15" customFormat="1" ht="110.25" x14ac:dyDescent="0.2">
      <c r="A760" s="86"/>
      <c r="B760" s="65" t="s">
        <v>334</v>
      </c>
      <c r="C760" s="22">
        <v>926</v>
      </c>
      <c r="D760" s="24" t="s">
        <v>17</v>
      </c>
      <c r="E760" s="24" t="s">
        <v>6</v>
      </c>
      <c r="F760" s="23" t="s">
        <v>6</v>
      </c>
      <c r="G760" s="23" t="s">
        <v>158</v>
      </c>
      <c r="H760" s="23" t="s">
        <v>2</v>
      </c>
      <c r="I760" s="24" t="s">
        <v>145</v>
      </c>
      <c r="J760" s="24"/>
      <c r="K760" s="25">
        <f t="shared" ref="K760" si="54">SUM(K761)</f>
        <v>1.1000000000000001</v>
      </c>
      <c r="L760" s="17"/>
    </row>
    <row r="761" spans="1:12" s="15" customFormat="1" ht="31.5" x14ac:dyDescent="0.2">
      <c r="A761" s="86"/>
      <c r="B761" s="50" t="s">
        <v>166</v>
      </c>
      <c r="C761" s="22">
        <v>926</v>
      </c>
      <c r="D761" s="24" t="s">
        <v>17</v>
      </c>
      <c r="E761" s="24" t="s">
        <v>6</v>
      </c>
      <c r="F761" s="23" t="s">
        <v>6</v>
      </c>
      <c r="G761" s="23" t="s">
        <v>158</v>
      </c>
      <c r="H761" s="23" t="s">
        <v>2</v>
      </c>
      <c r="I761" s="24" t="s">
        <v>145</v>
      </c>
      <c r="J761" s="24" t="s">
        <v>58</v>
      </c>
      <c r="K761" s="25">
        <v>1.1000000000000001</v>
      </c>
      <c r="L761" s="17"/>
    </row>
    <row r="762" spans="1:12" s="15" customFormat="1" ht="21" customHeight="1" x14ac:dyDescent="0.2">
      <c r="A762" s="86"/>
      <c r="B762" s="52" t="s">
        <v>494</v>
      </c>
      <c r="C762" s="22">
        <v>926</v>
      </c>
      <c r="D762" s="24" t="s">
        <v>17</v>
      </c>
      <c r="E762" s="24" t="s">
        <v>6</v>
      </c>
      <c r="F762" s="23" t="s">
        <v>6</v>
      </c>
      <c r="G762" s="23" t="s">
        <v>180</v>
      </c>
      <c r="H762" s="23"/>
      <c r="I762" s="23"/>
      <c r="J762" s="24"/>
      <c r="K762" s="25">
        <f>SUM(K763)</f>
        <v>118.8</v>
      </c>
      <c r="L762" s="17"/>
    </row>
    <row r="763" spans="1:12" s="15" customFormat="1" ht="31.5" x14ac:dyDescent="0.2">
      <c r="A763" s="86"/>
      <c r="B763" s="57" t="s">
        <v>496</v>
      </c>
      <c r="C763" s="22">
        <v>926</v>
      </c>
      <c r="D763" s="24" t="s">
        <v>17</v>
      </c>
      <c r="E763" s="24" t="s">
        <v>6</v>
      </c>
      <c r="F763" s="23" t="s">
        <v>6</v>
      </c>
      <c r="G763" s="23" t="s">
        <v>180</v>
      </c>
      <c r="H763" s="23" t="s">
        <v>4</v>
      </c>
      <c r="I763" s="23"/>
      <c r="J763" s="24"/>
      <c r="K763" s="25">
        <f>K764</f>
        <v>118.8</v>
      </c>
      <c r="L763" s="17"/>
    </row>
    <row r="764" spans="1:12" s="15" customFormat="1" x14ac:dyDescent="0.2">
      <c r="A764" s="86"/>
      <c r="B764" s="57" t="s">
        <v>394</v>
      </c>
      <c r="C764" s="22">
        <v>926</v>
      </c>
      <c r="D764" s="24" t="s">
        <v>17</v>
      </c>
      <c r="E764" s="24" t="s">
        <v>6</v>
      </c>
      <c r="F764" s="23" t="s">
        <v>6</v>
      </c>
      <c r="G764" s="23" t="s">
        <v>180</v>
      </c>
      <c r="H764" s="23" t="s">
        <v>4</v>
      </c>
      <c r="I764" s="23" t="s">
        <v>495</v>
      </c>
      <c r="J764" s="24"/>
      <c r="K764" s="25">
        <f>K765</f>
        <v>118.8</v>
      </c>
      <c r="L764" s="17"/>
    </row>
    <row r="765" spans="1:12" s="15" customFormat="1" x14ac:dyDescent="0.2">
      <c r="A765" s="86"/>
      <c r="B765" s="57" t="s">
        <v>22</v>
      </c>
      <c r="C765" s="22">
        <v>926</v>
      </c>
      <c r="D765" s="24" t="s">
        <v>17</v>
      </c>
      <c r="E765" s="24" t="s">
        <v>6</v>
      </c>
      <c r="F765" s="23" t="s">
        <v>6</v>
      </c>
      <c r="G765" s="23" t="s">
        <v>180</v>
      </c>
      <c r="H765" s="23" t="s">
        <v>4</v>
      </c>
      <c r="I765" s="23" t="s">
        <v>495</v>
      </c>
      <c r="J765" s="24" t="s">
        <v>70</v>
      </c>
      <c r="K765" s="25">
        <v>118.8</v>
      </c>
      <c r="L765" s="17"/>
    </row>
    <row r="766" spans="1:12" s="15" customFormat="1" ht="39.6" customHeight="1" x14ac:dyDescent="0.2">
      <c r="A766" s="86"/>
      <c r="B766" s="57" t="s">
        <v>289</v>
      </c>
      <c r="C766" s="22">
        <v>926</v>
      </c>
      <c r="D766" s="24" t="s">
        <v>17</v>
      </c>
      <c r="E766" s="24" t="s">
        <v>6</v>
      </c>
      <c r="F766" s="23" t="s">
        <v>21</v>
      </c>
      <c r="G766" s="41"/>
      <c r="H766" s="23"/>
      <c r="I766" s="23"/>
      <c r="J766" s="23"/>
      <c r="K766" s="25">
        <f>K767</f>
        <v>220</v>
      </c>
      <c r="L766" s="17"/>
    </row>
    <row r="767" spans="1:12" s="15" customFormat="1" ht="22.15" customHeight="1" x14ac:dyDescent="0.2">
      <c r="A767" s="86"/>
      <c r="B767" s="66" t="s">
        <v>466</v>
      </c>
      <c r="C767" s="22">
        <v>926</v>
      </c>
      <c r="D767" s="24" t="s">
        <v>17</v>
      </c>
      <c r="E767" s="24" t="s">
        <v>6</v>
      </c>
      <c r="F767" s="23" t="s">
        <v>21</v>
      </c>
      <c r="G767" s="41">
        <v>1</v>
      </c>
      <c r="H767" s="23"/>
      <c r="I767" s="23"/>
      <c r="J767" s="23"/>
      <c r="K767" s="25">
        <f>K768</f>
        <v>220</v>
      </c>
      <c r="L767" s="17"/>
    </row>
    <row r="768" spans="1:12" s="15" customFormat="1" ht="44.45" customHeight="1" x14ac:dyDescent="0.2">
      <c r="A768" s="86"/>
      <c r="B768" s="66" t="s">
        <v>446</v>
      </c>
      <c r="C768" s="22">
        <v>926</v>
      </c>
      <c r="D768" s="24" t="s">
        <v>17</v>
      </c>
      <c r="E768" s="24" t="s">
        <v>6</v>
      </c>
      <c r="F768" s="23" t="s">
        <v>21</v>
      </c>
      <c r="G768" s="41">
        <v>1</v>
      </c>
      <c r="H768" s="23" t="s">
        <v>2</v>
      </c>
      <c r="I768" s="23"/>
      <c r="J768" s="23"/>
      <c r="K768" s="25">
        <f>K769</f>
        <v>220</v>
      </c>
      <c r="L768" s="17"/>
    </row>
    <row r="769" spans="1:12" s="15" customFormat="1" ht="56.45" customHeight="1" x14ac:dyDescent="0.2">
      <c r="A769" s="86"/>
      <c r="B769" s="66" t="s">
        <v>467</v>
      </c>
      <c r="C769" s="22">
        <v>926</v>
      </c>
      <c r="D769" s="24" t="s">
        <v>17</v>
      </c>
      <c r="E769" s="24" t="s">
        <v>6</v>
      </c>
      <c r="F769" s="23" t="s">
        <v>21</v>
      </c>
      <c r="G769" s="41">
        <v>1</v>
      </c>
      <c r="H769" s="23" t="s">
        <v>2</v>
      </c>
      <c r="I769" s="23" t="s">
        <v>447</v>
      </c>
      <c r="J769" s="23"/>
      <c r="K769" s="25">
        <f>K770</f>
        <v>220</v>
      </c>
      <c r="L769" s="17"/>
    </row>
    <row r="770" spans="1:12" s="15" customFormat="1" ht="35.450000000000003" customHeight="1" x14ac:dyDescent="0.2">
      <c r="A770" s="86"/>
      <c r="B770" s="50" t="s">
        <v>166</v>
      </c>
      <c r="C770" s="22">
        <v>926</v>
      </c>
      <c r="D770" s="24" t="s">
        <v>17</v>
      </c>
      <c r="E770" s="24" t="s">
        <v>6</v>
      </c>
      <c r="F770" s="23" t="s">
        <v>21</v>
      </c>
      <c r="G770" s="41">
        <v>1</v>
      </c>
      <c r="H770" s="23" t="s">
        <v>2</v>
      </c>
      <c r="I770" s="23" t="s">
        <v>447</v>
      </c>
      <c r="J770" s="23" t="s">
        <v>58</v>
      </c>
      <c r="K770" s="25">
        <v>220</v>
      </c>
      <c r="L770" s="17"/>
    </row>
    <row r="771" spans="1:12" s="15" customFormat="1" ht="41.45" customHeight="1" x14ac:dyDescent="0.2">
      <c r="A771" s="86"/>
      <c r="B771" s="50" t="s">
        <v>379</v>
      </c>
      <c r="C771" s="22">
        <v>926</v>
      </c>
      <c r="D771" s="24" t="s">
        <v>17</v>
      </c>
      <c r="E771" s="24" t="s">
        <v>6</v>
      </c>
      <c r="F771" s="23" t="s">
        <v>90</v>
      </c>
      <c r="G771" s="22"/>
      <c r="H771" s="24"/>
      <c r="I771" s="24"/>
      <c r="J771" s="24"/>
      <c r="K771" s="25">
        <f>K772</f>
        <v>4365.6000000000004</v>
      </c>
      <c r="L771" s="17"/>
    </row>
    <row r="772" spans="1:12" s="15" customFormat="1" ht="31.9" customHeight="1" x14ac:dyDescent="0.2">
      <c r="A772" s="86"/>
      <c r="B772" s="50" t="s">
        <v>215</v>
      </c>
      <c r="C772" s="22">
        <v>926</v>
      </c>
      <c r="D772" s="24" t="s">
        <v>17</v>
      </c>
      <c r="E772" s="24" t="s">
        <v>6</v>
      </c>
      <c r="F772" s="23" t="s">
        <v>90</v>
      </c>
      <c r="G772" s="41">
        <v>2</v>
      </c>
      <c r="H772" s="23"/>
      <c r="I772" s="23"/>
      <c r="J772" s="23"/>
      <c r="K772" s="25">
        <f>K773</f>
        <v>4365.6000000000004</v>
      </c>
      <c r="L772" s="17"/>
    </row>
    <row r="773" spans="1:12" s="15" customFormat="1" ht="94.5" x14ac:dyDescent="0.2">
      <c r="A773" s="86"/>
      <c r="B773" s="68" t="s">
        <v>216</v>
      </c>
      <c r="C773" s="22">
        <v>926</v>
      </c>
      <c r="D773" s="24" t="s">
        <v>17</v>
      </c>
      <c r="E773" s="24" t="s">
        <v>6</v>
      </c>
      <c r="F773" s="23" t="s">
        <v>90</v>
      </c>
      <c r="G773" s="41">
        <v>2</v>
      </c>
      <c r="H773" s="23" t="s">
        <v>2</v>
      </c>
      <c r="I773" s="23"/>
      <c r="J773" s="23"/>
      <c r="K773" s="25">
        <f>K774</f>
        <v>4365.6000000000004</v>
      </c>
      <c r="L773" s="17"/>
    </row>
    <row r="774" spans="1:12" s="15" customFormat="1" ht="64.150000000000006" customHeight="1" x14ac:dyDescent="0.2">
      <c r="A774" s="86"/>
      <c r="B774" s="50" t="s">
        <v>240</v>
      </c>
      <c r="C774" s="22">
        <v>926</v>
      </c>
      <c r="D774" s="24" t="s">
        <v>17</v>
      </c>
      <c r="E774" s="24" t="s">
        <v>6</v>
      </c>
      <c r="F774" s="23" t="s">
        <v>90</v>
      </c>
      <c r="G774" s="41">
        <v>2</v>
      </c>
      <c r="H774" s="23" t="s">
        <v>2</v>
      </c>
      <c r="I774" s="23" t="s">
        <v>217</v>
      </c>
      <c r="J774" s="23"/>
      <c r="K774" s="25">
        <f>K775</f>
        <v>4365.6000000000004</v>
      </c>
      <c r="L774" s="17"/>
    </row>
    <row r="775" spans="1:12" s="15" customFormat="1" ht="34.15" customHeight="1" x14ac:dyDescent="0.2">
      <c r="A775" s="86"/>
      <c r="B775" s="50" t="s">
        <v>166</v>
      </c>
      <c r="C775" s="22">
        <v>926</v>
      </c>
      <c r="D775" s="24" t="s">
        <v>17</v>
      </c>
      <c r="E775" s="24" t="s">
        <v>6</v>
      </c>
      <c r="F775" s="23" t="s">
        <v>90</v>
      </c>
      <c r="G775" s="41">
        <v>2</v>
      </c>
      <c r="H775" s="23" t="s">
        <v>2</v>
      </c>
      <c r="I775" s="23" t="s">
        <v>217</v>
      </c>
      <c r="J775" s="23" t="s">
        <v>58</v>
      </c>
      <c r="K775" s="25">
        <f>109+139+1062.1+157.7+330.5+2567.3</f>
        <v>4365.6000000000004</v>
      </c>
      <c r="L775" s="17"/>
    </row>
    <row r="776" spans="1:12" s="15" customFormat="1" ht="30.75" customHeight="1" x14ac:dyDescent="0.2">
      <c r="A776" s="86">
        <v>11</v>
      </c>
      <c r="B776" s="69" t="s">
        <v>32</v>
      </c>
      <c r="C776" s="24">
        <v>929</v>
      </c>
      <c r="D776" s="24"/>
      <c r="E776" s="23"/>
      <c r="F776" s="23"/>
      <c r="G776" s="23"/>
      <c r="H776" s="23"/>
      <c r="I776" s="23"/>
      <c r="J776" s="23"/>
      <c r="K776" s="25">
        <f>SUM(K792+K777+K785)</f>
        <v>201703.7</v>
      </c>
      <c r="L776" s="17"/>
    </row>
    <row r="777" spans="1:12" s="15" customFormat="1" ht="20.45" customHeight="1" x14ac:dyDescent="0.2">
      <c r="A777" s="86"/>
      <c r="B777" s="50" t="s">
        <v>14</v>
      </c>
      <c r="C777" s="22">
        <v>929</v>
      </c>
      <c r="D777" s="23" t="s">
        <v>5</v>
      </c>
      <c r="E777" s="24"/>
      <c r="F777" s="24"/>
      <c r="G777" s="22"/>
      <c r="H777" s="24"/>
      <c r="I777" s="24"/>
      <c r="J777" s="24"/>
      <c r="K777" s="25">
        <f>SUM(K778)</f>
        <v>57.5</v>
      </c>
      <c r="L777" s="17"/>
    </row>
    <row r="778" spans="1:12" s="15" customFormat="1" ht="33" customHeight="1" x14ac:dyDescent="0.2">
      <c r="A778" s="86"/>
      <c r="B778" s="50" t="s">
        <v>181</v>
      </c>
      <c r="C778" s="22">
        <v>929</v>
      </c>
      <c r="D778" s="24" t="s">
        <v>5</v>
      </c>
      <c r="E778" s="24" t="s">
        <v>10</v>
      </c>
      <c r="F778" s="24"/>
      <c r="G778" s="22"/>
      <c r="H778" s="24"/>
      <c r="I778" s="24"/>
      <c r="J778" s="24"/>
      <c r="K778" s="25">
        <f>K779</f>
        <v>57.5</v>
      </c>
      <c r="L778" s="17"/>
    </row>
    <row r="779" spans="1:12" s="15" customFormat="1" ht="33" customHeight="1" x14ac:dyDescent="0.2">
      <c r="A779" s="86"/>
      <c r="B779" s="50" t="s">
        <v>242</v>
      </c>
      <c r="C779" s="22">
        <v>929</v>
      </c>
      <c r="D779" s="24" t="s">
        <v>5</v>
      </c>
      <c r="E779" s="24" t="s">
        <v>10</v>
      </c>
      <c r="F779" s="24" t="s">
        <v>108</v>
      </c>
      <c r="G779" s="22"/>
      <c r="H779" s="24"/>
      <c r="I779" s="24"/>
      <c r="J779" s="24"/>
      <c r="K779" s="20">
        <f>K780</f>
        <v>57.5</v>
      </c>
      <c r="L779" s="17"/>
    </row>
    <row r="780" spans="1:12" s="15" customFormat="1" ht="50.45" customHeight="1" x14ac:dyDescent="0.2">
      <c r="A780" s="86"/>
      <c r="B780" s="50" t="s">
        <v>243</v>
      </c>
      <c r="C780" s="22">
        <v>929</v>
      </c>
      <c r="D780" s="24" t="s">
        <v>5</v>
      </c>
      <c r="E780" s="24" t="s">
        <v>10</v>
      </c>
      <c r="F780" s="24" t="s">
        <v>108</v>
      </c>
      <c r="G780" s="22">
        <v>2</v>
      </c>
      <c r="H780" s="24"/>
      <c r="I780" s="24"/>
      <c r="J780" s="24"/>
      <c r="K780" s="25">
        <f>K781</f>
        <v>57.5</v>
      </c>
      <c r="L780" s="17"/>
    </row>
    <row r="781" spans="1:12" s="15" customFormat="1" ht="33" customHeight="1" x14ac:dyDescent="0.2">
      <c r="A781" s="86"/>
      <c r="B781" s="50" t="s">
        <v>182</v>
      </c>
      <c r="C781" s="22">
        <v>929</v>
      </c>
      <c r="D781" s="24" t="s">
        <v>5</v>
      </c>
      <c r="E781" s="24" t="s">
        <v>10</v>
      </c>
      <c r="F781" s="24" t="s">
        <v>108</v>
      </c>
      <c r="G781" s="22">
        <v>2</v>
      </c>
      <c r="H781" s="24" t="s">
        <v>2</v>
      </c>
      <c r="I781" s="24"/>
      <c r="J781" s="24"/>
      <c r="K781" s="25">
        <f>K782</f>
        <v>57.5</v>
      </c>
      <c r="L781" s="17"/>
    </row>
    <row r="782" spans="1:12" s="15" customFormat="1" ht="36" customHeight="1" x14ac:dyDescent="0.2">
      <c r="A782" s="86"/>
      <c r="B782" s="50" t="s">
        <v>183</v>
      </c>
      <c r="C782" s="22">
        <v>929</v>
      </c>
      <c r="D782" s="24" t="s">
        <v>5</v>
      </c>
      <c r="E782" s="24" t="s">
        <v>10</v>
      </c>
      <c r="F782" s="24" t="s">
        <v>108</v>
      </c>
      <c r="G782" s="22">
        <v>2</v>
      </c>
      <c r="H782" s="24" t="s">
        <v>2</v>
      </c>
      <c r="I782" s="24" t="s">
        <v>186</v>
      </c>
      <c r="J782" s="24"/>
      <c r="K782" s="25">
        <f>K783+K784</f>
        <v>57.5</v>
      </c>
      <c r="L782" s="17"/>
    </row>
    <row r="783" spans="1:12" s="15" customFormat="1" ht="31.5" x14ac:dyDescent="0.2">
      <c r="A783" s="86"/>
      <c r="B783" s="50" t="s">
        <v>166</v>
      </c>
      <c r="C783" s="22">
        <v>929</v>
      </c>
      <c r="D783" s="24" t="s">
        <v>5</v>
      </c>
      <c r="E783" s="24" t="s">
        <v>10</v>
      </c>
      <c r="F783" s="24" t="s">
        <v>108</v>
      </c>
      <c r="G783" s="22">
        <v>2</v>
      </c>
      <c r="H783" s="24" t="s">
        <v>2</v>
      </c>
      <c r="I783" s="24" t="s">
        <v>186</v>
      </c>
      <c r="J783" s="24" t="s">
        <v>58</v>
      </c>
      <c r="K783" s="25">
        <v>42.5</v>
      </c>
      <c r="L783" s="17"/>
    </row>
    <row r="784" spans="1:12" s="15" customFormat="1" x14ac:dyDescent="0.2">
      <c r="A784" s="86"/>
      <c r="B784" s="50" t="s">
        <v>66</v>
      </c>
      <c r="C784" s="22">
        <v>929</v>
      </c>
      <c r="D784" s="24" t="s">
        <v>5</v>
      </c>
      <c r="E784" s="24" t="s">
        <v>10</v>
      </c>
      <c r="F784" s="24" t="s">
        <v>108</v>
      </c>
      <c r="G784" s="22">
        <v>2</v>
      </c>
      <c r="H784" s="24" t="s">
        <v>2</v>
      </c>
      <c r="I784" s="24" t="s">
        <v>186</v>
      </c>
      <c r="J784" s="24" t="s">
        <v>67</v>
      </c>
      <c r="K784" s="25">
        <v>15</v>
      </c>
      <c r="L784" s="17"/>
    </row>
    <row r="785" spans="1:12" s="15" customFormat="1" x14ac:dyDescent="0.2">
      <c r="A785" s="86"/>
      <c r="B785" s="50" t="s">
        <v>18</v>
      </c>
      <c r="C785" s="22">
        <v>929</v>
      </c>
      <c r="D785" s="24" t="s">
        <v>8</v>
      </c>
      <c r="E785" s="24"/>
      <c r="F785" s="24"/>
      <c r="G785" s="22"/>
      <c r="H785" s="24"/>
      <c r="I785" s="24"/>
      <c r="J785" s="24"/>
      <c r="K785" s="25">
        <f>SUM(K786)</f>
        <v>9</v>
      </c>
      <c r="L785" s="17"/>
    </row>
    <row r="786" spans="1:12" s="15" customFormat="1" ht="19.149999999999999" customHeight="1" x14ac:dyDescent="0.2">
      <c r="A786" s="86"/>
      <c r="B786" s="50" t="s">
        <v>398</v>
      </c>
      <c r="C786" s="22">
        <v>929</v>
      </c>
      <c r="D786" s="24" t="s">
        <v>8</v>
      </c>
      <c r="E786" s="23" t="s">
        <v>7</v>
      </c>
      <c r="F786" s="23"/>
      <c r="G786" s="23"/>
      <c r="H786" s="23"/>
      <c r="I786" s="23"/>
      <c r="J786" s="24"/>
      <c r="K786" s="25">
        <f t="shared" ref="K786:K789" si="55">SUM(K787)</f>
        <v>9</v>
      </c>
      <c r="L786" s="17"/>
    </row>
    <row r="787" spans="1:12" s="15" customFormat="1" ht="36" customHeight="1" x14ac:dyDescent="0.2">
      <c r="A787" s="86"/>
      <c r="B787" s="69" t="s">
        <v>276</v>
      </c>
      <c r="C787" s="22">
        <v>929</v>
      </c>
      <c r="D787" s="23" t="s">
        <v>8</v>
      </c>
      <c r="E787" s="23" t="s">
        <v>7</v>
      </c>
      <c r="F787" s="23" t="s">
        <v>7</v>
      </c>
      <c r="G787" s="23"/>
      <c r="H787" s="23"/>
      <c r="I787" s="23"/>
      <c r="J787" s="24"/>
      <c r="K787" s="25">
        <f t="shared" si="55"/>
        <v>9</v>
      </c>
      <c r="L787" s="17"/>
    </row>
    <row r="788" spans="1:12" s="15" customFormat="1" ht="52.15" customHeight="1" x14ac:dyDescent="0.2">
      <c r="A788" s="86"/>
      <c r="B788" s="69" t="s">
        <v>281</v>
      </c>
      <c r="C788" s="22">
        <v>929</v>
      </c>
      <c r="D788" s="23" t="s">
        <v>8</v>
      </c>
      <c r="E788" s="23" t="s">
        <v>7</v>
      </c>
      <c r="F788" s="23" t="s">
        <v>7</v>
      </c>
      <c r="G788" s="23" t="s">
        <v>118</v>
      </c>
      <c r="H788" s="23"/>
      <c r="I788" s="23"/>
      <c r="J788" s="24"/>
      <c r="K788" s="25">
        <f t="shared" si="55"/>
        <v>9</v>
      </c>
      <c r="L788" s="17"/>
    </row>
    <row r="789" spans="1:12" s="15" customFormat="1" ht="33.6" customHeight="1" x14ac:dyDescent="0.2">
      <c r="A789" s="86"/>
      <c r="B789" s="69" t="s">
        <v>161</v>
      </c>
      <c r="C789" s="22">
        <v>929</v>
      </c>
      <c r="D789" s="23" t="s">
        <v>8</v>
      </c>
      <c r="E789" s="23" t="s">
        <v>7</v>
      </c>
      <c r="F789" s="23" t="s">
        <v>7</v>
      </c>
      <c r="G789" s="23" t="s">
        <v>118</v>
      </c>
      <c r="H789" s="23" t="s">
        <v>2</v>
      </c>
      <c r="I789" s="23"/>
      <c r="J789" s="24"/>
      <c r="K789" s="25">
        <f t="shared" si="55"/>
        <v>9</v>
      </c>
      <c r="L789" s="17"/>
    </row>
    <row r="790" spans="1:12" s="15" customFormat="1" ht="18.600000000000001" customHeight="1" x14ac:dyDescent="0.2">
      <c r="A790" s="86"/>
      <c r="B790" s="50" t="s">
        <v>400</v>
      </c>
      <c r="C790" s="22">
        <v>929</v>
      </c>
      <c r="D790" s="23" t="s">
        <v>8</v>
      </c>
      <c r="E790" s="23" t="s">
        <v>7</v>
      </c>
      <c r="F790" s="23" t="s">
        <v>7</v>
      </c>
      <c r="G790" s="23" t="s">
        <v>118</v>
      </c>
      <c r="H790" s="23" t="s">
        <v>2</v>
      </c>
      <c r="I790" s="23" t="s">
        <v>399</v>
      </c>
      <c r="J790" s="24"/>
      <c r="K790" s="25">
        <f>SUM(K791)</f>
        <v>9</v>
      </c>
      <c r="L790" s="17"/>
    </row>
    <row r="791" spans="1:12" s="15" customFormat="1" ht="33" customHeight="1" x14ac:dyDescent="0.2">
      <c r="A791" s="86"/>
      <c r="B791" s="50" t="s">
        <v>166</v>
      </c>
      <c r="C791" s="22">
        <v>929</v>
      </c>
      <c r="D791" s="23" t="s">
        <v>8</v>
      </c>
      <c r="E791" s="23" t="s">
        <v>7</v>
      </c>
      <c r="F791" s="23" t="s">
        <v>7</v>
      </c>
      <c r="G791" s="23" t="s">
        <v>118</v>
      </c>
      <c r="H791" s="23" t="s">
        <v>2</v>
      </c>
      <c r="I791" s="23" t="s">
        <v>399</v>
      </c>
      <c r="J791" s="24" t="s">
        <v>58</v>
      </c>
      <c r="K791" s="25">
        <v>9</v>
      </c>
      <c r="L791" s="17"/>
    </row>
    <row r="792" spans="1:12" s="15" customFormat="1" ht="17.45" customHeight="1" x14ac:dyDescent="0.2">
      <c r="A792" s="86"/>
      <c r="B792" s="69" t="s">
        <v>76</v>
      </c>
      <c r="C792" s="24" t="s">
        <v>31</v>
      </c>
      <c r="D792" s="23" t="s">
        <v>23</v>
      </c>
      <c r="E792" s="23"/>
      <c r="F792" s="23"/>
      <c r="G792" s="23"/>
      <c r="H792" s="23"/>
      <c r="I792" s="23"/>
      <c r="J792" s="23"/>
      <c r="K792" s="25">
        <f>SUM(K793+K827)</f>
        <v>201637.2</v>
      </c>
      <c r="L792" s="17"/>
    </row>
    <row r="793" spans="1:12" s="15" customFormat="1" ht="18.600000000000001" customHeight="1" x14ac:dyDescent="0.2">
      <c r="A793" s="86"/>
      <c r="B793" s="69" t="s">
        <v>452</v>
      </c>
      <c r="C793" s="24">
        <v>929</v>
      </c>
      <c r="D793" s="23" t="s">
        <v>23</v>
      </c>
      <c r="E793" s="23" t="s">
        <v>5</v>
      </c>
      <c r="F793" s="23"/>
      <c r="G793" s="23"/>
      <c r="H793" s="23"/>
      <c r="I793" s="23"/>
      <c r="J793" s="23"/>
      <c r="K793" s="25">
        <f>SUM(K794+K799+K822+T842)</f>
        <v>196839.30000000002</v>
      </c>
      <c r="L793" s="17"/>
    </row>
    <row r="794" spans="1:12" s="15" customFormat="1" ht="31.9" customHeight="1" x14ac:dyDescent="0.2">
      <c r="A794" s="86"/>
      <c r="B794" s="52" t="s">
        <v>327</v>
      </c>
      <c r="C794" s="24">
        <v>929</v>
      </c>
      <c r="D794" s="23" t="s">
        <v>23</v>
      </c>
      <c r="E794" s="23" t="s">
        <v>5</v>
      </c>
      <c r="F794" s="23" t="s">
        <v>4</v>
      </c>
      <c r="G794" s="23"/>
      <c r="H794" s="23"/>
      <c r="I794" s="23"/>
      <c r="J794" s="24"/>
      <c r="K794" s="25">
        <f>K795</f>
        <v>7996.5</v>
      </c>
      <c r="L794" s="17"/>
    </row>
    <row r="795" spans="1:12" s="15" customFormat="1" ht="35.25" customHeight="1" x14ac:dyDescent="0.2">
      <c r="A795" s="86"/>
      <c r="B795" s="52" t="s">
        <v>138</v>
      </c>
      <c r="C795" s="24">
        <v>929</v>
      </c>
      <c r="D795" s="23" t="s">
        <v>23</v>
      </c>
      <c r="E795" s="23" t="s">
        <v>5</v>
      </c>
      <c r="F795" s="23" t="s">
        <v>4</v>
      </c>
      <c r="G795" s="23" t="s">
        <v>118</v>
      </c>
      <c r="H795" s="23"/>
      <c r="I795" s="23"/>
      <c r="J795" s="24"/>
      <c r="K795" s="20">
        <f>K796</f>
        <v>7996.5</v>
      </c>
      <c r="L795" s="17"/>
    </row>
    <row r="796" spans="1:12" s="15" customFormat="1" ht="49.9" customHeight="1" x14ac:dyDescent="0.2">
      <c r="A796" s="86"/>
      <c r="B796" s="52" t="s">
        <v>139</v>
      </c>
      <c r="C796" s="24">
        <v>929</v>
      </c>
      <c r="D796" s="23" t="s">
        <v>23</v>
      </c>
      <c r="E796" s="23" t="s">
        <v>5</v>
      </c>
      <c r="F796" s="23" t="s">
        <v>4</v>
      </c>
      <c r="G796" s="23" t="s">
        <v>118</v>
      </c>
      <c r="H796" s="23" t="s">
        <v>2</v>
      </c>
      <c r="I796" s="23"/>
      <c r="J796" s="24"/>
      <c r="K796" s="25">
        <f>K797</f>
        <v>7996.5</v>
      </c>
      <c r="L796" s="17"/>
    </row>
    <row r="797" spans="1:12" s="15" customFormat="1" ht="35.25" customHeight="1" x14ac:dyDescent="0.2">
      <c r="A797" s="86"/>
      <c r="B797" s="52" t="s">
        <v>365</v>
      </c>
      <c r="C797" s="24">
        <v>929</v>
      </c>
      <c r="D797" s="23" t="s">
        <v>23</v>
      </c>
      <c r="E797" s="23" t="s">
        <v>5</v>
      </c>
      <c r="F797" s="23" t="s">
        <v>4</v>
      </c>
      <c r="G797" s="23" t="s">
        <v>118</v>
      </c>
      <c r="H797" s="23" t="s">
        <v>2</v>
      </c>
      <c r="I797" s="23" t="s">
        <v>326</v>
      </c>
      <c r="J797" s="24"/>
      <c r="K797" s="25">
        <f>K798</f>
        <v>7996.5</v>
      </c>
      <c r="L797" s="17"/>
    </row>
    <row r="798" spans="1:12" s="15" customFormat="1" ht="35.450000000000003" customHeight="1" x14ac:dyDescent="0.2">
      <c r="A798" s="86"/>
      <c r="B798" s="50" t="s">
        <v>328</v>
      </c>
      <c r="C798" s="24">
        <v>929</v>
      </c>
      <c r="D798" s="23" t="s">
        <v>23</v>
      </c>
      <c r="E798" s="23" t="s">
        <v>5</v>
      </c>
      <c r="F798" s="23" t="s">
        <v>4</v>
      </c>
      <c r="G798" s="23" t="s">
        <v>118</v>
      </c>
      <c r="H798" s="23" t="s">
        <v>2</v>
      </c>
      <c r="I798" s="23" t="s">
        <v>326</v>
      </c>
      <c r="J798" s="24" t="s">
        <v>74</v>
      </c>
      <c r="K798" s="25">
        <f>3848.5+4148</f>
        <v>7996.5</v>
      </c>
      <c r="L798" s="17"/>
    </row>
    <row r="799" spans="1:12" s="15" customFormat="1" ht="34.9" customHeight="1" x14ac:dyDescent="0.2">
      <c r="A799" s="86"/>
      <c r="B799" s="52" t="s">
        <v>276</v>
      </c>
      <c r="C799" s="24" t="s">
        <v>31</v>
      </c>
      <c r="D799" s="23" t="s">
        <v>23</v>
      </c>
      <c r="E799" s="23" t="s">
        <v>5</v>
      </c>
      <c r="F799" s="23" t="s">
        <v>7</v>
      </c>
      <c r="G799" s="23"/>
      <c r="H799" s="23"/>
      <c r="I799" s="23"/>
      <c r="J799" s="23"/>
      <c r="K799" s="25">
        <f>SUM(K800+K815)</f>
        <v>181467.1</v>
      </c>
      <c r="L799" s="17"/>
    </row>
    <row r="800" spans="1:12" s="15" customFormat="1" ht="18" customHeight="1" x14ac:dyDescent="0.2">
      <c r="A800" s="86"/>
      <c r="B800" s="61" t="s">
        <v>277</v>
      </c>
      <c r="C800" s="24" t="s">
        <v>31</v>
      </c>
      <c r="D800" s="24" t="s">
        <v>23</v>
      </c>
      <c r="E800" s="23" t="s">
        <v>5</v>
      </c>
      <c r="F800" s="23" t="s">
        <v>7</v>
      </c>
      <c r="G800" s="23" t="s">
        <v>158</v>
      </c>
      <c r="H800" s="23"/>
      <c r="I800" s="23"/>
      <c r="J800" s="23"/>
      <c r="K800" s="25">
        <f>SUM(K801)</f>
        <v>180420.4</v>
      </c>
      <c r="L800" s="17"/>
    </row>
    <row r="801" spans="1:12" s="15" customFormat="1" ht="33.75" customHeight="1" x14ac:dyDescent="0.2">
      <c r="A801" s="86"/>
      <c r="B801" s="61" t="s">
        <v>159</v>
      </c>
      <c r="C801" s="24" t="s">
        <v>31</v>
      </c>
      <c r="D801" s="23" t="s">
        <v>23</v>
      </c>
      <c r="E801" s="23" t="s">
        <v>5</v>
      </c>
      <c r="F801" s="23" t="s">
        <v>7</v>
      </c>
      <c r="G801" s="23" t="s">
        <v>158</v>
      </c>
      <c r="H801" s="23" t="s">
        <v>2</v>
      </c>
      <c r="I801" s="23"/>
      <c r="J801" s="23"/>
      <c r="K801" s="25">
        <f>SUM(K802+K811+K804+K813+K809)</f>
        <v>180420.4</v>
      </c>
      <c r="L801" s="17"/>
    </row>
    <row r="802" spans="1:12" s="15" customFormat="1" ht="46.15" customHeight="1" x14ac:dyDescent="0.2">
      <c r="A802" s="86"/>
      <c r="B802" s="50" t="s">
        <v>85</v>
      </c>
      <c r="C802" s="24" t="s">
        <v>31</v>
      </c>
      <c r="D802" s="23" t="s">
        <v>23</v>
      </c>
      <c r="E802" s="23" t="s">
        <v>5</v>
      </c>
      <c r="F802" s="23" t="s">
        <v>7</v>
      </c>
      <c r="G802" s="23" t="s">
        <v>158</v>
      </c>
      <c r="H802" s="23" t="s">
        <v>2</v>
      </c>
      <c r="I802" s="23" t="s">
        <v>113</v>
      </c>
      <c r="J802" s="23"/>
      <c r="K802" s="25">
        <f>SUM(K803)</f>
        <v>175249.3</v>
      </c>
      <c r="L802" s="17"/>
    </row>
    <row r="803" spans="1:12" s="15" customFormat="1" ht="33" customHeight="1" x14ac:dyDescent="0.2">
      <c r="A803" s="86"/>
      <c r="B803" s="57" t="s">
        <v>73</v>
      </c>
      <c r="C803" s="24" t="s">
        <v>31</v>
      </c>
      <c r="D803" s="23" t="s">
        <v>23</v>
      </c>
      <c r="E803" s="23" t="s">
        <v>5</v>
      </c>
      <c r="F803" s="23" t="s">
        <v>7</v>
      </c>
      <c r="G803" s="23" t="s">
        <v>158</v>
      </c>
      <c r="H803" s="23" t="s">
        <v>2</v>
      </c>
      <c r="I803" s="23" t="s">
        <v>113</v>
      </c>
      <c r="J803" s="23" t="s">
        <v>74</v>
      </c>
      <c r="K803" s="25">
        <v>175249.3</v>
      </c>
      <c r="L803" s="17"/>
    </row>
    <row r="804" spans="1:12" s="15" customFormat="1" ht="49.15" customHeight="1" x14ac:dyDescent="0.2">
      <c r="A804" s="86"/>
      <c r="B804" s="57" t="s">
        <v>278</v>
      </c>
      <c r="C804" s="24" t="s">
        <v>31</v>
      </c>
      <c r="D804" s="23" t="s">
        <v>23</v>
      </c>
      <c r="E804" s="23" t="s">
        <v>5</v>
      </c>
      <c r="F804" s="23" t="s">
        <v>7</v>
      </c>
      <c r="G804" s="23" t="s">
        <v>158</v>
      </c>
      <c r="H804" s="23" t="s">
        <v>2</v>
      </c>
      <c r="I804" s="23" t="s">
        <v>210</v>
      </c>
      <c r="J804" s="23"/>
      <c r="K804" s="25">
        <f>SUM(K805+K806+K807+K808)</f>
        <v>2401.6</v>
      </c>
      <c r="L804" s="17"/>
    </row>
    <row r="805" spans="1:12" s="15" customFormat="1" ht="49.15" customHeight="1" x14ac:dyDescent="0.2">
      <c r="A805" s="86"/>
      <c r="B805" s="57" t="s">
        <v>165</v>
      </c>
      <c r="C805" s="24" t="s">
        <v>31</v>
      </c>
      <c r="D805" s="23" t="s">
        <v>23</v>
      </c>
      <c r="E805" s="23" t="s">
        <v>5</v>
      </c>
      <c r="F805" s="23" t="s">
        <v>7</v>
      </c>
      <c r="G805" s="23" t="s">
        <v>158</v>
      </c>
      <c r="H805" s="23" t="s">
        <v>2</v>
      </c>
      <c r="I805" s="23" t="s">
        <v>210</v>
      </c>
      <c r="J805" s="23" t="s">
        <v>56</v>
      </c>
      <c r="K805" s="25"/>
      <c r="L805" s="17"/>
    </row>
    <row r="806" spans="1:12" s="15" customFormat="1" ht="34.15" customHeight="1" x14ac:dyDescent="0.2">
      <c r="A806" s="86"/>
      <c r="B806" s="50" t="s">
        <v>166</v>
      </c>
      <c r="C806" s="24" t="s">
        <v>31</v>
      </c>
      <c r="D806" s="23" t="s">
        <v>23</v>
      </c>
      <c r="E806" s="23" t="s">
        <v>5</v>
      </c>
      <c r="F806" s="23" t="s">
        <v>7</v>
      </c>
      <c r="G806" s="23" t="s">
        <v>158</v>
      </c>
      <c r="H806" s="23" t="s">
        <v>2</v>
      </c>
      <c r="I806" s="23" t="s">
        <v>210</v>
      </c>
      <c r="J806" s="23" t="s">
        <v>58</v>
      </c>
      <c r="K806" s="25">
        <v>250</v>
      </c>
      <c r="L806" s="17"/>
    </row>
    <row r="807" spans="1:12" s="15" customFormat="1" ht="19.149999999999999" customHeight="1" x14ac:dyDescent="0.2">
      <c r="A807" s="86"/>
      <c r="B807" s="57" t="s">
        <v>66</v>
      </c>
      <c r="C807" s="24" t="s">
        <v>31</v>
      </c>
      <c r="D807" s="23" t="s">
        <v>23</v>
      </c>
      <c r="E807" s="23" t="s">
        <v>5</v>
      </c>
      <c r="F807" s="23" t="s">
        <v>7</v>
      </c>
      <c r="G807" s="23" t="s">
        <v>158</v>
      </c>
      <c r="H807" s="23" t="s">
        <v>2</v>
      </c>
      <c r="I807" s="23" t="s">
        <v>210</v>
      </c>
      <c r="J807" s="23" t="s">
        <v>67</v>
      </c>
      <c r="K807" s="25">
        <v>748</v>
      </c>
      <c r="L807" s="17"/>
    </row>
    <row r="808" spans="1:12" s="15" customFormat="1" ht="33" customHeight="1" x14ac:dyDescent="0.2">
      <c r="A808" s="86"/>
      <c r="B808" s="57" t="s">
        <v>73</v>
      </c>
      <c r="C808" s="24" t="s">
        <v>31</v>
      </c>
      <c r="D808" s="23" t="s">
        <v>23</v>
      </c>
      <c r="E808" s="23" t="s">
        <v>5</v>
      </c>
      <c r="F808" s="23" t="s">
        <v>7</v>
      </c>
      <c r="G808" s="23" t="s">
        <v>158</v>
      </c>
      <c r="H808" s="23" t="s">
        <v>2</v>
      </c>
      <c r="I808" s="23" t="s">
        <v>210</v>
      </c>
      <c r="J808" s="23" t="s">
        <v>74</v>
      </c>
      <c r="K808" s="25">
        <f>795+320+288.6</f>
        <v>1403.6</v>
      </c>
      <c r="L808" s="17"/>
    </row>
    <row r="809" spans="1:12" ht="22.15" customHeight="1" x14ac:dyDescent="0.2">
      <c r="A809" s="86"/>
      <c r="B809" s="57" t="s">
        <v>455</v>
      </c>
      <c r="C809" s="22">
        <v>929</v>
      </c>
      <c r="D809" s="23" t="s">
        <v>23</v>
      </c>
      <c r="E809" s="23" t="s">
        <v>5</v>
      </c>
      <c r="F809" s="23" t="s">
        <v>7</v>
      </c>
      <c r="G809" s="23" t="s">
        <v>158</v>
      </c>
      <c r="H809" s="24" t="s">
        <v>2</v>
      </c>
      <c r="I809" s="24" t="s">
        <v>456</v>
      </c>
      <c r="J809" s="24"/>
      <c r="K809" s="25">
        <f>K810</f>
        <v>597</v>
      </c>
    </row>
    <row r="810" spans="1:12" ht="31.5" customHeight="1" x14ac:dyDescent="0.2">
      <c r="A810" s="86"/>
      <c r="B810" s="57" t="s">
        <v>73</v>
      </c>
      <c r="C810" s="22">
        <v>929</v>
      </c>
      <c r="D810" s="23" t="s">
        <v>23</v>
      </c>
      <c r="E810" s="23" t="s">
        <v>5</v>
      </c>
      <c r="F810" s="23" t="s">
        <v>7</v>
      </c>
      <c r="G810" s="23" t="s">
        <v>158</v>
      </c>
      <c r="H810" s="24" t="s">
        <v>2</v>
      </c>
      <c r="I810" s="24" t="s">
        <v>456</v>
      </c>
      <c r="J810" s="24" t="s">
        <v>74</v>
      </c>
      <c r="K810" s="25">
        <v>597</v>
      </c>
    </row>
    <row r="811" spans="1:12" ht="105" customHeight="1" x14ac:dyDescent="0.2">
      <c r="A811" s="86"/>
      <c r="B811" s="70" t="s">
        <v>383</v>
      </c>
      <c r="C811" s="24" t="s">
        <v>31</v>
      </c>
      <c r="D811" s="23" t="s">
        <v>23</v>
      </c>
      <c r="E811" s="23" t="s">
        <v>5</v>
      </c>
      <c r="F811" s="23" t="s">
        <v>7</v>
      </c>
      <c r="G811" s="23" t="s">
        <v>158</v>
      </c>
      <c r="H811" s="23" t="s">
        <v>2</v>
      </c>
      <c r="I811" s="23" t="s">
        <v>160</v>
      </c>
      <c r="J811" s="23"/>
      <c r="K811" s="25">
        <f>SUM(K812)</f>
        <v>625</v>
      </c>
    </row>
    <row r="812" spans="1:12" ht="31.5" x14ac:dyDescent="0.2">
      <c r="A812" s="86"/>
      <c r="B812" s="57" t="s">
        <v>164</v>
      </c>
      <c r="C812" s="24" t="s">
        <v>31</v>
      </c>
      <c r="D812" s="23" t="s">
        <v>23</v>
      </c>
      <c r="E812" s="23" t="s">
        <v>5</v>
      </c>
      <c r="F812" s="23" t="s">
        <v>7</v>
      </c>
      <c r="G812" s="23" t="s">
        <v>158</v>
      </c>
      <c r="H812" s="23" t="s">
        <v>2</v>
      </c>
      <c r="I812" s="23" t="s">
        <v>160</v>
      </c>
      <c r="J812" s="23" t="s">
        <v>74</v>
      </c>
      <c r="K812" s="25">
        <v>625</v>
      </c>
    </row>
    <row r="813" spans="1:12" ht="31.5" x14ac:dyDescent="0.2">
      <c r="A813" s="86"/>
      <c r="B813" s="50" t="s">
        <v>355</v>
      </c>
      <c r="C813" s="24" t="s">
        <v>31</v>
      </c>
      <c r="D813" s="23" t="s">
        <v>23</v>
      </c>
      <c r="E813" s="23" t="s">
        <v>5</v>
      </c>
      <c r="F813" s="23" t="s">
        <v>7</v>
      </c>
      <c r="G813" s="23" t="s">
        <v>158</v>
      </c>
      <c r="H813" s="23" t="s">
        <v>2</v>
      </c>
      <c r="I813" s="23" t="s">
        <v>354</v>
      </c>
      <c r="J813" s="24"/>
      <c r="K813" s="25">
        <f>K814</f>
        <v>1547.5</v>
      </c>
    </row>
    <row r="814" spans="1:12" ht="30" customHeight="1" x14ac:dyDescent="0.2">
      <c r="A814" s="86"/>
      <c r="B814" s="57" t="s">
        <v>164</v>
      </c>
      <c r="C814" s="24" t="s">
        <v>31</v>
      </c>
      <c r="D814" s="23" t="s">
        <v>23</v>
      </c>
      <c r="E814" s="23" t="s">
        <v>5</v>
      </c>
      <c r="F814" s="23" t="s">
        <v>7</v>
      </c>
      <c r="G814" s="23" t="s">
        <v>158</v>
      </c>
      <c r="H814" s="23" t="s">
        <v>2</v>
      </c>
      <c r="I814" s="23" t="s">
        <v>354</v>
      </c>
      <c r="J814" s="24" t="s">
        <v>74</v>
      </c>
      <c r="K814" s="25">
        <f>278.6+1268.9</f>
        <v>1547.5</v>
      </c>
    </row>
    <row r="815" spans="1:12" s="15" customFormat="1" x14ac:dyDescent="0.2">
      <c r="A815" s="86"/>
      <c r="B815" s="57" t="s">
        <v>279</v>
      </c>
      <c r="C815" s="24" t="s">
        <v>31</v>
      </c>
      <c r="D815" s="23" t="s">
        <v>23</v>
      </c>
      <c r="E815" s="23" t="s">
        <v>5</v>
      </c>
      <c r="F815" s="23" t="s">
        <v>7</v>
      </c>
      <c r="G815" s="23" t="s">
        <v>180</v>
      </c>
      <c r="H815" s="23"/>
      <c r="I815" s="23"/>
      <c r="J815" s="23"/>
      <c r="K815" s="25">
        <f t="shared" ref="K815:K816" si="56">SUM(K816)</f>
        <v>1046.7</v>
      </c>
      <c r="L815" s="17"/>
    </row>
    <row r="816" spans="1:12" s="15" customFormat="1" ht="45.75" customHeight="1" x14ac:dyDescent="0.2">
      <c r="A816" s="86"/>
      <c r="B816" s="57" t="s">
        <v>211</v>
      </c>
      <c r="C816" s="24" t="s">
        <v>31</v>
      </c>
      <c r="D816" s="23" t="s">
        <v>23</v>
      </c>
      <c r="E816" s="23" t="s">
        <v>5</v>
      </c>
      <c r="F816" s="23" t="s">
        <v>7</v>
      </c>
      <c r="G816" s="23" t="s">
        <v>180</v>
      </c>
      <c r="H816" s="23" t="s">
        <v>2</v>
      </c>
      <c r="I816" s="23"/>
      <c r="J816" s="23"/>
      <c r="K816" s="25">
        <f t="shared" si="56"/>
        <v>1046.7</v>
      </c>
      <c r="L816" s="17"/>
    </row>
    <row r="817" spans="1:22" s="15" customFormat="1" ht="47.25" x14ac:dyDescent="0.2">
      <c r="A817" s="86"/>
      <c r="B817" s="57" t="s">
        <v>280</v>
      </c>
      <c r="C817" s="24" t="s">
        <v>31</v>
      </c>
      <c r="D817" s="23" t="s">
        <v>23</v>
      </c>
      <c r="E817" s="23" t="s">
        <v>5</v>
      </c>
      <c r="F817" s="23" t="s">
        <v>7</v>
      </c>
      <c r="G817" s="23" t="s">
        <v>180</v>
      </c>
      <c r="H817" s="23" t="s">
        <v>2</v>
      </c>
      <c r="I817" s="23" t="s">
        <v>212</v>
      </c>
      <c r="J817" s="23"/>
      <c r="K817" s="25">
        <f>SUM(K818:K821)</f>
        <v>1046.7</v>
      </c>
      <c r="L817" s="17"/>
    </row>
    <row r="818" spans="1:22" s="15" customFormat="1" ht="51.6" customHeight="1" x14ac:dyDescent="0.2">
      <c r="A818" s="86"/>
      <c r="B818" s="57" t="s">
        <v>165</v>
      </c>
      <c r="C818" s="24" t="s">
        <v>31</v>
      </c>
      <c r="D818" s="23" t="s">
        <v>23</v>
      </c>
      <c r="E818" s="23" t="s">
        <v>5</v>
      </c>
      <c r="F818" s="23" t="s">
        <v>7</v>
      </c>
      <c r="G818" s="23" t="s">
        <v>180</v>
      </c>
      <c r="H818" s="23" t="s">
        <v>2</v>
      </c>
      <c r="I818" s="23" t="s">
        <v>212</v>
      </c>
      <c r="J818" s="23" t="s">
        <v>56</v>
      </c>
      <c r="K818" s="25"/>
      <c r="L818" s="17"/>
    </row>
    <row r="819" spans="1:22" s="15" customFormat="1" ht="31.5" x14ac:dyDescent="0.2">
      <c r="A819" s="86"/>
      <c r="B819" s="50" t="s">
        <v>166</v>
      </c>
      <c r="C819" s="24" t="s">
        <v>31</v>
      </c>
      <c r="D819" s="23" t="s">
        <v>23</v>
      </c>
      <c r="E819" s="23" t="s">
        <v>5</v>
      </c>
      <c r="F819" s="23" t="s">
        <v>7</v>
      </c>
      <c r="G819" s="23" t="s">
        <v>180</v>
      </c>
      <c r="H819" s="23" t="s">
        <v>2</v>
      </c>
      <c r="I819" s="23" t="s">
        <v>212</v>
      </c>
      <c r="J819" s="23" t="s">
        <v>58</v>
      </c>
      <c r="K819" s="25">
        <f>682.2+82+50+65</f>
        <v>879.2</v>
      </c>
      <c r="L819" s="17"/>
    </row>
    <row r="820" spans="1:22" s="15" customFormat="1" ht="19.899999999999999" customHeight="1" x14ac:dyDescent="0.2">
      <c r="A820" s="86"/>
      <c r="B820" s="50" t="s">
        <v>66</v>
      </c>
      <c r="C820" s="24" t="s">
        <v>31</v>
      </c>
      <c r="D820" s="23" t="s">
        <v>23</v>
      </c>
      <c r="E820" s="23" t="s">
        <v>5</v>
      </c>
      <c r="F820" s="23" t="s">
        <v>7</v>
      </c>
      <c r="G820" s="23" t="s">
        <v>180</v>
      </c>
      <c r="H820" s="23" t="s">
        <v>2</v>
      </c>
      <c r="I820" s="23" t="s">
        <v>212</v>
      </c>
      <c r="J820" s="23" t="s">
        <v>67</v>
      </c>
      <c r="K820" s="25">
        <v>20</v>
      </c>
      <c r="L820" s="17"/>
    </row>
    <row r="821" spans="1:22" ht="31.5" customHeight="1" x14ac:dyDescent="0.2">
      <c r="A821" s="86"/>
      <c r="B821" s="57" t="s">
        <v>164</v>
      </c>
      <c r="C821" s="24" t="s">
        <v>31</v>
      </c>
      <c r="D821" s="23" t="s">
        <v>23</v>
      </c>
      <c r="E821" s="23" t="s">
        <v>5</v>
      </c>
      <c r="F821" s="23" t="s">
        <v>7</v>
      </c>
      <c r="G821" s="23" t="s">
        <v>180</v>
      </c>
      <c r="H821" s="23" t="s">
        <v>2</v>
      </c>
      <c r="I821" s="23" t="s">
        <v>212</v>
      </c>
      <c r="J821" s="23" t="s">
        <v>74</v>
      </c>
      <c r="K821" s="25">
        <v>147.5</v>
      </c>
    </row>
    <row r="822" spans="1:22" ht="32.25" customHeight="1" x14ac:dyDescent="0.2">
      <c r="A822" s="86"/>
      <c r="B822" s="52" t="s">
        <v>331</v>
      </c>
      <c r="C822" s="24" t="s">
        <v>31</v>
      </c>
      <c r="D822" s="23" t="s">
        <v>23</v>
      </c>
      <c r="E822" s="23" t="s">
        <v>5</v>
      </c>
      <c r="F822" s="23" t="s">
        <v>41</v>
      </c>
      <c r="G822" s="23"/>
      <c r="H822" s="23"/>
      <c r="I822" s="23"/>
      <c r="J822" s="23"/>
      <c r="K822" s="20">
        <f>K823</f>
        <v>7375.7</v>
      </c>
    </row>
    <row r="823" spans="1:22" ht="31.5" x14ac:dyDescent="0.2">
      <c r="A823" s="86"/>
      <c r="B823" s="52" t="s">
        <v>200</v>
      </c>
      <c r="C823" s="24" t="s">
        <v>31</v>
      </c>
      <c r="D823" s="23" t="s">
        <v>23</v>
      </c>
      <c r="E823" s="23" t="s">
        <v>5</v>
      </c>
      <c r="F823" s="23" t="s">
        <v>41</v>
      </c>
      <c r="G823" s="23" t="s">
        <v>192</v>
      </c>
      <c r="H823" s="23"/>
      <c r="I823" s="23"/>
      <c r="J823" s="24"/>
      <c r="K823" s="25">
        <f>K824</f>
        <v>7375.7</v>
      </c>
    </row>
    <row r="824" spans="1:22" s="17" customFormat="1" ht="36.75" customHeight="1" x14ac:dyDescent="0.2">
      <c r="A824" s="86"/>
      <c r="B824" s="52" t="s">
        <v>191</v>
      </c>
      <c r="C824" s="24" t="s">
        <v>31</v>
      </c>
      <c r="D824" s="23" t="s">
        <v>23</v>
      </c>
      <c r="E824" s="23" t="s">
        <v>5</v>
      </c>
      <c r="F824" s="23" t="s">
        <v>41</v>
      </c>
      <c r="G824" s="23" t="s">
        <v>192</v>
      </c>
      <c r="H824" s="23" t="s">
        <v>2</v>
      </c>
      <c r="I824" s="23"/>
      <c r="J824" s="24"/>
      <c r="K824" s="25">
        <f>K825</f>
        <v>7375.7</v>
      </c>
      <c r="M824" s="14"/>
      <c r="N824" s="14"/>
      <c r="O824" s="14"/>
      <c r="P824" s="14"/>
      <c r="Q824" s="14"/>
      <c r="R824" s="14"/>
      <c r="S824" s="14"/>
      <c r="T824" s="14"/>
      <c r="U824" s="14"/>
      <c r="V824" s="14"/>
    </row>
    <row r="825" spans="1:22" s="17" customFormat="1" ht="34.5" customHeight="1" x14ac:dyDescent="0.2">
      <c r="A825" s="86"/>
      <c r="B825" s="52" t="s">
        <v>267</v>
      </c>
      <c r="C825" s="24" t="s">
        <v>31</v>
      </c>
      <c r="D825" s="23" t="s">
        <v>23</v>
      </c>
      <c r="E825" s="23" t="s">
        <v>5</v>
      </c>
      <c r="F825" s="23" t="s">
        <v>41</v>
      </c>
      <c r="G825" s="23" t="s">
        <v>192</v>
      </c>
      <c r="H825" s="23" t="s">
        <v>2</v>
      </c>
      <c r="I825" s="23" t="s">
        <v>209</v>
      </c>
      <c r="J825" s="24"/>
      <c r="K825" s="25">
        <f>K826</f>
        <v>7375.7</v>
      </c>
      <c r="M825" s="14"/>
      <c r="N825" s="14"/>
      <c r="O825" s="14"/>
      <c r="P825" s="14"/>
      <c r="Q825" s="14"/>
      <c r="R825" s="14"/>
      <c r="S825" s="14"/>
      <c r="T825" s="14"/>
      <c r="U825" s="14"/>
      <c r="V825" s="14"/>
    </row>
    <row r="826" spans="1:22" s="17" customFormat="1" ht="34.5" customHeight="1" x14ac:dyDescent="0.2">
      <c r="A826" s="86"/>
      <c r="B826" s="50" t="s">
        <v>73</v>
      </c>
      <c r="C826" s="24" t="s">
        <v>31</v>
      </c>
      <c r="D826" s="23" t="s">
        <v>23</v>
      </c>
      <c r="E826" s="23" t="s">
        <v>5</v>
      </c>
      <c r="F826" s="23" t="s">
        <v>41</v>
      </c>
      <c r="G826" s="23" t="s">
        <v>192</v>
      </c>
      <c r="H826" s="23" t="s">
        <v>2</v>
      </c>
      <c r="I826" s="23" t="s">
        <v>209</v>
      </c>
      <c r="J826" s="24" t="s">
        <v>74</v>
      </c>
      <c r="K826" s="25">
        <v>7375.7</v>
      </c>
      <c r="M826" s="14"/>
      <c r="N826" s="14"/>
      <c r="O826" s="14"/>
      <c r="P826" s="14"/>
      <c r="Q826" s="14"/>
      <c r="R826" s="14"/>
      <c r="S826" s="14"/>
      <c r="T826" s="14"/>
      <c r="U826" s="14"/>
      <c r="V826" s="14"/>
    </row>
    <row r="827" spans="1:22" s="17" customFormat="1" x14ac:dyDescent="0.2">
      <c r="A827" s="86"/>
      <c r="B827" s="69" t="s">
        <v>83</v>
      </c>
      <c r="C827" s="24">
        <v>929</v>
      </c>
      <c r="D827" s="23" t="s">
        <v>23</v>
      </c>
      <c r="E827" s="23" t="s">
        <v>7</v>
      </c>
      <c r="F827" s="23"/>
      <c r="G827" s="23"/>
      <c r="H827" s="23"/>
      <c r="I827" s="23"/>
      <c r="J827" s="23"/>
      <c r="K827" s="25">
        <f>K828+K837</f>
        <v>4797.9000000000005</v>
      </c>
      <c r="M827" s="14"/>
      <c r="N827" s="14"/>
      <c r="O827" s="14"/>
      <c r="P827" s="14"/>
      <c r="Q827" s="14"/>
      <c r="R827" s="14"/>
      <c r="S827" s="14"/>
      <c r="T827" s="14"/>
      <c r="U827" s="14"/>
      <c r="V827" s="14"/>
    </row>
    <row r="828" spans="1:22" s="17" customFormat="1" ht="33.6" customHeight="1" x14ac:dyDescent="0.2">
      <c r="A828" s="86"/>
      <c r="B828" s="69" t="s">
        <v>276</v>
      </c>
      <c r="C828" s="24" t="s">
        <v>31</v>
      </c>
      <c r="D828" s="23" t="s">
        <v>23</v>
      </c>
      <c r="E828" s="23" t="s">
        <v>7</v>
      </c>
      <c r="F828" s="23" t="s">
        <v>7</v>
      </c>
      <c r="G828" s="23"/>
      <c r="H828" s="23"/>
      <c r="I828" s="23"/>
      <c r="J828" s="23"/>
      <c r="K828" s="25">
        <f t="shared" ref="K828:K829" si="57">SUM(K829)</f>
        <v>4312.4000000000005</v>
      </c>
      <c r="M828" s="14"/>
      <c r="N828" s="14"/>
      <c r="O828" s="14"/>
      <c r="P828" s="14"/>
      <c r="Q828" s="14"/>
      <c r="R828" s="14"/>
      <c r="S828" s="14"/>
      <c r="T828" s="14"/>
      <c r="U828" s="14"/>
      <c r="V828" s="14"/>
    </row>
    <row r="829" spans="1:22" s="17" customFormat="1" ht="47.25" x14ac:dyDescent="0.2">
      <c r="A829" s="86"/>
      <c r="B829" s="69" t="s">
        <v>281</v>
      </c>
      <c r="C829" s="24" t="s">
        <v>31</v>
      </c>
      <c r="D829" s="23" t="s">
        <v>23</v>
      </c>
      <c r="E829" s="23" t="s">
        <v>7</v>
      </c>
      <c r="F829" s="23" t="s">
        <v>7</v>
      </c>
      <c r="G829" s="23" t="s">
        <v>118</v>
      </c>
      <c r="H829" s="23"/>
      <c r="I829" s="23"/>
      <c r="J829" s="23"/>
      <c r="K829" s="25">
        <f t="shared" si="57"/>
        <v>4312.4000000000005</v>
      </c>
      <c r="M829" s="14"/>
      <c r="N829" s="14"/>
      <c r="O829" s="14"/>
      <c r="P829" s="14"/>
      <c r="Q829" s="14"/>
      <c r="R829" s="14"/>
      <c r="S829" s="14"/>
      <c r="T829" s="14"/>
      <c r="U829" s="14"/>
      <c r="V829" s="14"/>
    </row>
    <row r="830" spans="1:22" s="17" customFormat="1" ht="31.5" x14ac:dyDescent="0.2">
      <c r="A830" s="86"/>
      <c r="B830" s="69" t="s">
        <v>161</v>
      </c>
      <c r="C830" s="24" t="s">
        <v>31</v>
      </c>
      <c r="D830" s="23" t="s">
        <v>23</v>
      </c>
      <c r="E830" s="23" t="s">
        <v>7</v>
      </c>
      <c r="F830" s="23" t="s">
        <v>7</v>
      </c>
      <c r="G830" s="23" t="s">
        <v>118</v>
      </c>
      <c r="H830" s="23" t="s">
        <v>2</v>
      </c>
      <c r="I830" s="23"/>
      <c r="J830" s="23"/>
      <c r="K830" s="25">
        <f>SUM(K831+K835)</f>
        <v>4312.4000000000005</v>
      </c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1:22" s="17" customFormat="1" x14ac:dyDescent="0.2">
      <c r="A831" s="86"/>
      <c r="B831" s="50" t="s">
        <v>54</v>
      </c>
      <c r="C831" s="24" t="s">
        <v>31</v>
      </c>
      <c r="D831" s="23" t="s">
        <v>23</v>
      </c>
      <c r="E831" s="23" t="s">
        <v>7</v>
      </c>
      <c r="F831" s="23" t="s">
        <v>7</v>
      </c>
      <c r="G831" s="23" t="s">
        <v>118</v>
      </c>
      <c r="H831" s="23" t="s">
        <v>2</v>
      </c>
      <c r="I831" s="23" t="s">
        <v>101</v>
      </c>
      <c r="J831" s="23"/>
      <c r="K831" s="25">
        <f>SUM(K832:K834)</f>
        <v>4292.3</v>
      </c>
      <c r="M831" s="14"/>
      <c r="N831" s="14"/>
      <c r="O831" s="14"/>
      <c r="P831" s="14"/>
      <c r="Q831" s="14"/>
      <c r="R831" s="14"/>
      <c r="S831" s="14"/>
      <c r="T831" s="14"/>
      <c r="U831" s="14"/>
      <c r="V831" s="14"/>
    </row>
    <row r="832" spans="1:22" s="17" customFormat="1" ht="31.5" x14ac:dyDescent="0.2">
      <c r="A832" s="86"/>
      <c r="B832" s="50" t="s">
        <v>55</v>
      </c>
      <c r="C832" s="24" t="s">
        <v>31</v>
      </c>
      <c r="D832" s="23" t="s">
        <v>23</v>
      </c>
      <c r="E832" s="23" t="s">
        <v>7</v>
      </c>
      <c r="F832" s="23" t="s">
        <v>7</v>
      </c>
      <c r="G832" s="23" t="s">
        <v>118</v>
      </c>
      <c r="H832" s="23" t="s">
        <v>2</v>
      </c>
      <c r="I832" s="23" t="s">
        <v>101</v>
      </c>
      <c r="J832" s="23" t="s">
        <v>56</v>
      </c>
      <c r="K832" s="25">
        <v>3984.7</v>
      </c>
      <c r="M832" s="14"/>
      <c r="N832" s="14"/>
      <c r="O832" s="14"/>
      <c r="P832" s="14"/>
      <c r="Q832" s="14"/>
      <c r="R832" s="14"/>
      <c r="S832" s="14"/>
      <c r="T832" s="14"/>
      <c r="U832" s="14"/>
      <c r="V832" s="14"/>
    </row>
    <row r="833" spans="1:22" s="17" customFormat="1" ht="33.6" customHeight="1" x14ac:dyDescent="0.2">
      <c r="A833" s="86"/>
      <c r="B833" s="50" t="s">
        <v>166</v>
      </c>
      <c r="C833" s="24" t="s">
        <v>31</v>
      </c>
      <c r="D833" s="23" t="s">
        <v>23</v>
      </c>
      <c r="E833" s="23" t="s">
        <v>7</v>
      </c>
      <c r="F833" s="23" t="s">
        <v>7</v>
      </c>
      <c r="G833" s="23" t="s">
        <v>118</v>
      </c>
      <c r="H833" s="23" t="s">
        <v>2</v>
      </c>
      <c r="I833" s="23" t="s">
        <v>101</v>
      </c>
      <c r="J833" s="23" t="s">
        <v>58</v>
      </c>
      <c r="K833" s="25">
        <v>306.8</v>
      </c>
      <c r="M833" s="14"/>
      <c r="N833" s="14"/>
      <c r="O833" s="14"/>
      <c r="P833" s="14"/>
      <c r="Q833" s="14"/>
      <c r="R833" s="14"/>
      <c r="S833" s="14"/>
      <c r="T833" s="14"/>
      <c r="U833" s="14"/>
      <c r="V833" s="14"/>
    </row>
    <row r="834" spans="1:22" s="17" customFormat="1" x14ac:dyDescent="0.2">
      <c r="A834" s="86"/>
      <c r="B834" s="50" t="s">
        <v>60</v>
      </c>
      <c r="C834" s="24" t="s">
        <v>31</v>
      </c>
      <c r="D834" s="23" t="s">
        <v>23</v>
      </c>
      <c r="E834" s="23" t="s">
        <v>7</v>
      </c>
      <c r="F834" s="23" t="s">
        <v>7</v>
      </c>
      <c r="G834" s="23" t="s">
        <v>118</v>
      </c>
      <c r="H834" s="23" t="s">
        <v>2</v>
      </c>
      <c r="I834" s="23" t="s">
        <v>101</v>
      </c>
      <c r="J834" s="23" t="s">
        <v>61</v>
      </c>
      <c r="K834" s="25">
        <v>0.8</v>
      </c>
      <c r="M834" s="14"/>
      <c r="N834" s="14"/>
      <c r="O834" s="14"/>
      <c r="P834" s="14"/>
      <c r="Q834" s="14"/>
      <c r="R834" s="14"/>
      <c r="S834" s="14"/>
      <c r="T834" s="14"/>
      <c r="U834" s="14"/>
      <c r="V834" s="14"/>
    </row>
    <row r="835" spans="1:22" s="17" customFormat="1" x14ac:dyDescent="0.2">
      <c r="A835" s="86"/>
      <c r="B835" s="50" t="s">
        <v>397</v>
      </c>
      <c r="C835" s="22">
        <v>929</v>
      </c>
      <c r="D835" s="23" t="s">
        <v>23</v>
      </c>
      <c r="E835" s="23" t="s">
        <v>7</v>
      </c>
      <c r="F835" s="23" t="s">
        <v>7</v>
      </c>
      <c r="G835" s="41">
        <v>1</v>
      </c>
      <c r="H835" s="23" t="s">
        <v>2</v>
      </c>
      <c r="I835" s="23" t="s">
        <v>396</v>
      </c>
      <c r="J835" s="23"/>
      <c r="K835" s="25">
        <f>SUM(K836)</f>
        <v>20.100000000000001</v>
      </c>
      <c r="M835" s="14"/>
      <c r="N835" s="14"/>
      <c r="O835" s="14"/>
      <c r="P835" s="14"/>
      <c r="Q835" s="14"/>
      <c r="R835" s="14"/>
      <c r="S835" s="14"/>
      <c r="T835" s="14"/>
      <c r="U835" s="14"/>
      <c r="V835" s="14"/>
    </row>
    <row r="836" spans="1:22" s="17" customFormat="1" ht="31.5" x14ac:dyDescent="0.2">
      <c r="A836" s="86"/>
      <c r="B836" s="50" t="s">
        <v>166</v>
      </c>
      <c r="C836" s="22">
        <v>929</v>
      </c>
      <c r="D836" s="23" t="s">
        <v>23</v>
      </c>
      <c r="E836" s="23" t="s">
        <v>7</v>
      </c>
      <c r="F836" s="23" t="s">
        <v>7</v>
      </c>
      <c r="G836" s="41">
        <v>1</v>
      </c>
      <c r="H836" s="23" t="s">
        <v>2</v>
      </c>
      <c r="I836" s="23" t="s">
        <v>396</v>
      </c>
      <c r="J836" s="23" t="s">
        <v>58</v>
      </c>
      <c r="K836" s="25">
        <v>20.100000000000001</v>
      </c>
      <c r="M836" s="14"/>
      <c r="N836" s="14"/>
      <c r="O836" s="14"/>
      <c r="P836" s="14"/>
      <c r="Q836" s="14"/>
      <c r="R836" s="14"/>
      <c r="S836" s="14"/>
      <c r="T836" s="14"/>
      <c r="U836" s="14"/>
      <c r="V836" s="14"/>
    </row>
    <row r="837" spans="1:22" s="17" customFormat="1" ht="31.5" x14ac:dyDescent="0.2">
      <c r="A837" s="86"/>
      <c r="B837" s="50" t="s">
        <v>379</v>
      </c>
      <c r="C837" s="24" t="s">
        <v>31</v>
      </c>
      <c r="D837" s="23" t="s">
        <v>23</v>
      </c>
      <c r="E837" s="23" t="s">
        <v>7</v>
      </c>
      <c r="F837" s="23" t="s">
        <v>90</v>
      </c>
      <c r="G837" s="23"/>
      <c r="H837" s="23"/>
      <c r="I837" s="23"/>
      <c r="J837" s="23"/>
      <c r="K837" s="20">
        <f>K838</f>
        <v>485.5</v>
      </c>
      <c r="M837" s="14"/>
      <c r="N837" s="14"/>
      <c r="O837" s="14"/>
      <c r="P837" s="14"/>
      <c r="Q837" s="14"/>
      <c r="R837" s="14"/>
      <c r="S837" s="14"/>
      <c r="T837" s="14"/>
      <c r="U837" s="14"/>
      <c r="V837" s="14"/>
    </row>
    <row r="838" spans="1:22" s="17" customFormat="1" ht="36.6" customHeight="1" x14ac:dyDescent="0.2">
      <c r="A838" s="86"/>
      <c r="B838" s="50" t="s">
        <v>215</v>
      </c>
      <c r="C838" s="24" t="s">
        <v>31</v>
      </c>
      <c r="D838" s="23" t="s">
        <v>23</v>
      </c>
      <c r="E838" s="23" t="s">
        <v>7</v>
      </c>
      <c r="F838" s="23" t="s">
        <v>90</v>
      </c>
      <c r="G838" s="23" t="s">
        <v>158</v>
      </c>
      <c r="H838" s="23"/>
      <c r="I838" s="23"/>
      <c r="J838" s="23"/>
      <c r="K838" s="25">
        <f>K839</f>
        <v>485.5</v>
      </c>
      <c r="M838" s="14"/>
      <c r="N838" s="14"/>
      <c r="O838" s="14"/>
      <c r="P838" s="14"/>
      <c r="Q838" s="14"/>
      <c r="R838" s="14"/>
      <c r="S838" s="14"/>
      <c r="T838" s="14"/>
      <c r="U838" s="14"/>
      <c r="V838" s="14"/>
    </row>
    <row r="839" spans="1:22" s="17" customFormat="1" ht="94.5" x14ac:dyDescent="0.2">
      <c r="A839" s="86"/>
      <c r="B839" s="68" t="s">
        <v>216</v>
      </c>
      <c r="C839" s="24" t="s">
        <v>31</v>
      </c>
      <c r="D839" s="23" t="s">
        <v>23</v>
      </c>
      <c r="E839" s="23" t="s">
        <v>7</v>
      </c>
      <c r="F839" s="23" t="s">
        <v>90</v>
      </c>
      <c r="G839" s="23" t="s">
        <v>158</v>
      </c>
      <c r="H839" s="23" t="s">
        <v>2</v>
      </c>
      <c r="I839" s="23"/>
      <c r="J839" s="23"/>
      <c r="K839" s="25">
        <f>K840</f>
        <v>485.5</v>
      </c>
      <c r="M839" s="14"/>
      <c r="N839" s="14"/>
      <c r="O839" s="14"/>
      <c r="P839" s="14"/>
      <c r="Q839" s="14"/>
      <c r="R839" s="14"/>
      <c r="S839" s="14"/>
      <c r="T839" s="14"/>
      <c r="U839" s="14"/>
      <c r="V839" s="14"/>
    </row>
    <row r="840" spans="1:22" s="17" customFormat="1" ht="66" customHeight="1" x14ac:dyDescent="0.2">
      <c r="A840" s="86"/>
      <c r="B840" s="50" t="s">
        <v>240</v>
      </c>
      <c r="C840" s="24" t="s">
        <v>31</v>
      </c>
      <c r="D840" s="23" t="s">
        <v>23</v>
      </c>
      <c r="E840" s="23" t="s">
        <v>7</v>
      </c>
      <c r="F840" s="23" t="s">
        <v>90</v>
      </c>
      <c r="G840" s="23" t="s">
        <v>158</v>
      </c>
      <c r="H840" s="23" t="s">
        <v>2</v>
      </c>
      <c r="I840" s="23" t="s">
        <v>217</v>
      </c>
      <c r="J840" s="23"/>
      <c r="K840" s="25">
        <f>K841+K842</f>
        <v>485.5</v>
      </c>
      <c r="M840" s="14"/>
      <c r="N840" s="14"/>
      <c r="O840" s="14"/>
      <c r="P840" s="14"/>
      <c r="Q840" s="14"/>
      <c r="R840" s="14"/>
      <c r="S840" s="14"/>
      <c r="T840" s="14"/>
      <c r="U840" s="14"/>
      <c r="V840" s="14"/>
    </row>
    <row r="841" spans="1:22" s="17" customFormat="1" ht="31.5" x14ac:dyDescent="0.2">
      <c r="A841" s="86"/>
      <c r="B841" s="50" t="s">
        <v>166</v>
      </c>
      <c r="C841" s="24" t="s">
        <v>31</v>
      </c>
      <c r="D841" s="23" t="s">
        <v>23</v>
      </c>
      <c r="E841" s="23" t="s">
        <v>7</v>
      </c>
      <c r="F841" s="23" t="s">
        <v>90</v>
      </c>
      <c r="G841" s="23" t="s">
        <v>158</v>
      </c>
      <c r="H841" s="23" t="s">
        <v>2</v>
      </c>
      <c r="I841" s="23" t="s">
        <v>217</v>
      </c>
      <c r="J841" s="23" t="s">
        <v>58</v>
      </c>
      <c r="K841" s="25">
        <f>41.7+34.2+60.1+21.9+23.9+303.7</f>
        <v>485.5</v>
      </c>
      <c r="M841" s="14"/>
      <c r="N841" s="14"/>
      <c r="O841" s="14"/>
      <c r="P841" s="14"/>
      <c r="Q841" s="14"/>
      <c r="R841" s="14"/>
      <c r="S841" s="14"/>
      <c r="T841" s="14"/>
      <c r="U841" s="14"/>
      <c r="V841" s="14"/>
    </row>
    <row r="842" spans="1:22" s="17" customFormat="1" x14ac:dyDescent="0.2">
      <c r="A842" s="86"/>
      <c r="B842" s="50" t="s">
        <v>66</v>
      </c>
      <c r="C842" s="24" t="s">
        <v>31</v>
      </c>
      <c r="D842" s="23" t="s">
        <v>23</v>
      </c>
      <c r="E842" s="23" t="s">
        <v>7</v>
      </c>
      <c r="F842" s="23" t="s">
        <v>90</v>
      </c>
      <c r="G842" s="23" t="s">
        <v>158</v>
      </c>
      <c r="H842" s="23" t="s">
        <v>2</v>
      </c>
      <c r="I842" s="23" t="s">
        <v>217</v>
      </c>
      <c r="J842" s="23" t="s">
        <v>67</v>
      </c>
      <c r="K842" s="25"/>
      <c r="M842" s="14"/>
      <c r="N842" s="14"/>
      <c r="O842" s="14"/>
      <c r="P842" s="14"/>
      <c r="Q842" s="14"/>
      <c r="R842" s="14"/>
      <c r="S842" s="14"/>
      <c r="T842" s="14"/>
      <c r="U842" s="14"/>
      <c r="V842" s="14"/>
    </row>
    <row r="843" spans="1:22" s="17" customFormat="1" ht="31.5" x14ac:dyDescent="0.2">
      <c r="A843" s="85" t="s">
        <v>90</v>
      </c>
      <c r="B843" s="69" t="s">
        <v>179</v>
      </c>
      <c r="C843" s="24">
        <v>934</v>
      </c>
      <c r="D843" s="23"/>
      <c r="E843" s="23"/>
      <c r="F843" s="23"/>
      <c r="G843" s="23"/>
      <c r="H843" s="23"/>
      <c r="I843" s="23"/>
      <c r="J843" s="23"/>
      <c r="K843" s="25">
        <f>K844+K851</f>
        <v>13550.8</v>
      </c>
      <c r="M843" s="14"/>
      <c r="N843" s="14"/>
      <c r="O843" s="14"/>
      <c r="P843" s="14"/>
      <c r="Q843" s="14"/>
      <c r="R843" s="14"/>
      <c r="S843" s="14"/>
      <c r="T843" s="14"/>
      <c r="U843" s="14"/>
      <c r="V843" s="14"/>
    </row>
    <row r="844" spans="1:22" s="17" customFormat="1" x14ac:dyDescent="0.2">
      <c r="A844" s="85"/>
      <c r="B844" s="50" t="s">
        <v>14</v>
      </c>
      <c r="C844" s="24" t="s">
        <v>94</v>
      </c>
      <c r="D844" s="23" t="s">
        <v>5</v>
      </c>
      <c r="E844" s="23"/>
      <c r="F844" s="23"/>
      <c r="G844" s="23"/>
      <c r="H844" s="23"/>
      <c r="I844" s="23"/>
      <c r="J844" s="23"/>
      <c r="K844" s="25">
        <f t="shared" ref="K844:K845" si="58">SUM(K845)</f>
        <v>171.5</v>
      </c>
      <c r="M844" s="14"/>
      <c r="N844" s="14"/>
      <c r="O844" s="14"/>
      <c r="P844" s="14"/>
      <c r="Q844" s="14"/>
      <c r="R844" s="14"/>
      <c r="S844" s="14"/>
      <c r="T844" s="14"/>
      <c r="U844" s="14"/>
      <c r="V844" s="14"/>
    </row>
    <row r="845" spans="1:22" s="17" customFormat="1" ht="31.5" x14ac:dyDescent="0.2">
      <c r="A845" s="85"/>
      <c r="B845" s="50" t="s">
        <v>181</v>
      </c>
      <c r="C845" s="24" t="s">
        <v>94</v>
      </c>
      <c r="D845" s="23" t="s">
        <v>5</v>
      </c>
      <c r="E845" s="23" t="s">
        <v>10</v>
      </c>
      <c r="F845" s="23"/>
      <c r="G845" s="23"/>
      <c r="H845" s="23"/>
      <c r="I845" s="23"/>
      <c r="J845" s="23"/>
      <c r="K845" s="25">
        <f t="shared" si="58"/>
        <v>171.5</v>
      </c>
      <c r="M845" s="14"/>
      <c r="N845" s="14"/>
      <c r="O845" s="14"/>
      <c r="P845" s="14"/>
      <c r="Q845" s="14"/>
      <c r="R845" s="14"/>
      <c r="S845" s="14"/>
      <c r="T845" s="14"/>
      <c r="U845" s="14"/>
      <c r="V845" s="14"/>
    </row>
    <row r="846" spans="1:22" s="17" customFormat="1" ht="31.5" x14ac:dyDescent="0.2">
      <c r="A846" s="85"/>
      <c r="B846" s="58" t="s">
        <v>241</v>
      </c>
      <c r="C846" s="22">
        <v>934</v>
      </c>
      <c r="D846" s="23" t="s">
        <v>5</v>
      </c>
      <c r="E846" s="23" t="s">
        <v>10</v>
      </c>
      <c r="F846" s="23" t="s">
        <v>108</v>
      </c>
      <c r="G846" s="23"/>
      <c r="H846" s="23"/>
      <c r="I846" s="23"/>
      <c r="J846" s="24"/>
      <c r="K846" s="25">
        <f>SUM(K847)</f>
        <v>171.5</v>
      </c>
      <c r="M846" s="14"/>
      <c r="N846" s="14"/>
      <c r="O846" s="14"/>
      <c r="P846" s="14"/>
      <c r="Q846" s="14"/>
      <c r="R846" s="14"/>
      <c r="S846" s="14"/>
      <c r="T846" s="14"/>
      <c r="U846" s="14"/>
      <c r="V846" s="14"/>
    </row>
    <row r="847" spans="1:22" s="17" customFormat="1" ht="47.25" x14ac:dyDescent="0.2">
      <c r="A847" s="85"/>
      <c r="B847" s="58" t="s">
        <v>243</v>
      </c>
      <c r="C847" s="22">
        <v>934</v>
      </c>
      <c r="D847" s="23" t="s">
        <v>5</v>
      </c>
      <c r="E847" s="23" t="s">
        <v>10</v>
      </c>
      <c r="F847" s="23" t="s">
        <v>108</v>
      </c>
      <c r="G847" s="23" t="s">
        <v>158</v>
      </c>
      <c r="H847" s="23"/>
      <c r="I847" s="23"/>
      <c r="J847" s="24"/>
      <c r="K847" s="25">
        <f t="shared" ref="K847:K849" si="59">SUM(K848)</f>
        <v>171.5</v>
      </c>
      <c r="M847" s="14"/>
      <c r="N847" s="14"/>
      <c r="O847" s="14"/>
      <c r="P847" s="14"/>
      <c r="Q847" s="14"/>
      <c r="R847" s="14"/>
      <c r="S847" s="14"/>
      <c r="T847" s="14"/>
      <c r="U847" s="14"/>
      <c r="V847" s="14"/>
    </row>
    <row r="848" spans="1:22" s="17" customFormat="1" ht="35.450000000000003" customHeight="1" x14ac:dyDescent="0.2">
      <c r="A848" s="85"/>
      <c r="B848" s="58" t="s">
        <v>182</v>
      </c>
      <c r="C848" s="22">
        <v>934</v>
      </c>
      <c r="D848" s="23" t="s">
        <v>5</v>
      </c>
      <c r="E848" s="23" t="s">
        <v>10</v>
      </c>
      <c r="F848" s="23" t="s">
        <v>108</v>
      </c>
      <c r="G848" s="23" t="s">
        <v>158</v>
      </c>
      <c r="H848" s="23" t="s">
        <v>2</v>
      </c>
      <c r="I848" s="23"/>
      <c r="J848" s="24"/>
      <c r="K848" s="25">
        <f t="shared" si="59"/>
        <v>171.5</v>
      </c>
      <c r="M848" s="14"/>
      <c r="N848" s="14"/>
      <c r="O848" s="14"/>
      <c r="P848" s="14"/>
      <c r="Q848" s="14"/>
      <c r="R848" s="14"/>
      <c r="S848" s="14"/>
      <c r="T848" s="14"/>
      <c r="U848" s="14"/>
      <c r="V848" s="14"/>
    </row>
    <row r="849" spans="1:22" s="17" customFormat="1" ht="31.5" x14ac:dyDescent="0.2">
      <c r="A849" s="85"/>
      <c r="B849" s="58" t="s">
        <v>183</v>
      </c>
      <c r="C849" s="22">
        <v>934</v>
      </c>
      <c r="D849" s="23" t="s">
        <v>5</v>
      </c>
      <c r="E849" s="23" t="s">
        <v>10</v>
      </c>
      <c r="F849" s="23" t="s">
        <v>108</v>
      </c>
      <c r="G849" s="23" t="s">
        <v>158</v>
      </c>
      <c r="H849" s="23" t="s">
        <v>2</v>
      </c>
      <c r="I849" s="23" t="s">
        <v>186</v>
      </c>
      <c r="J849" s="24"/>
      <c r="K849" s="25">
        <f t="shared" si="59"/>
        <v>171.5</v>
      </c>
      <c r="M849" s="14"/>
      <c r="N849" s="14"/>
      <c r="O849" s="14"/>
      <c r="P849" s="14"/>
      <c r="Q849" s="14"/>
      <c r="R849" s="14"/>
      <c r="S849" s="14"/>
      <c r="T849" s="14"/>
      <c r="U849" s="14"/>
      <c r="V849" s="14"/>
    </row>
    <row r="850" spans="1:22" s="17" customFormat="1" ht="31.15" customHeight="1" x14ac:dyDescent="0.2">
      <c r="A850" s="85"/>
      <c r="B850" s="50" t="s">
        <v>166</v>
      </c>
      <c r="C850" s="22">
        <v>934</v>
      </c>
      <c r="D850" s="23" t="s">
        <v>5</v>
      </c>
      <c r="E850" s="23" t="s">
        <v>10</v>
      </c>
      <c r="F850" s="23" t="s">
        <v>108</v>
      </c>
      <c r="G850" s="23" t="s">
        <v>158</v>
      </c>
      <c r="H850" s="23" t="s">
        <v>2</v>
      </c>
      <c r="I850" s="23" t="s">
        <v>186</v>
      </c>
      <c r="J850" s="24" t="s">
        <v>58</v>
      </c>
      <c r="K850" s="25">
        <f>100+71.5</f>
        <v>171.5</v>
      </c>
      <c r="M850" s="14"/>
      <c r="N850" s="14"/>
      <c r="O850" s="14"/>
      <c r="P850" s="14"/>
      <c r="Q850" s="14"/>
      <c r="R850" s="14"/>
      <c r="S850" s="14"/>
      <c r="T850" s="14"/>
      <c r="U850" s="14"/>
      <c r="V850" s="14"/>
    </row>
    <row r="851" spans="1:22" s="17" customFormat="1" x14ac:dyDescent="0.2">
      <c r="A851" s="85"/>
      <c r="B851" s="69" t="s">
        <v>18</v>
      </c>
      <c r="C851" s="24">
        <v>934</v>
      </c>
      <c r="D851" s="23" t="s">
        <v>8</v>
      </c>
      <c r="E851" s="23"/>
      <c r="F851" s="23"/>
      <c r="G851" s="23"/>
      <c r="H851" s="23"/>
      <c r="I851" s="23"/>
      <c r="J851" s="23"/>
      <c r="K851" s="25">
        <f>K858+K877+K852</f>
        <v>13379.3</v>
      </c>
      <c r="M851" s="14"/>
      <c r="N851" s="14"/>
      <c r="O851" s="14"/>
      <c r="P851" s="14"/>
      <c r="Q851" s="14"/>
      <c r="R851" s="14"/>
      <c r="S851" s="14"/>
      <c r="T851" s="14"/>
      <c r="U851" s="14"/>
      <c r="V851" s="14"/>
    </row>
    <row r="852" spans="1:22" s="17" customFormat="1" ht="31.5" x14ac:dyDescent="0.2">
      <c r="A852" s="85"/>
      <c r="B852" s="50" t="s">
        <v>398</v>
      </c>
      <c r="C852" s="22">
        <v>934</v>
      </c>
      <c r="D852" s="23" t="s">
        <v>8</v>
      </c>
      <c r="E852" s="23" t="s">
        <v>7</v>
      </c>
      <c r="F852" s="23"/>
      <c r="G852" s="23"/>
      <c r="H852" s="23"/>
      <c r="I852" s="23"/>
      <c r="J852" s="24"/>
      <c r="K852" s="25">
        <f t="shared" ref="K852:K855" si="60">SUM(K853)</f>
        <v>8</v>
      </c>
      <c r="M852" s="14"/>
      <c r="N852" s="14"/>
      <c r="O852" s="14"/>
      <c r="P852" s="14"/>
      <c r="Q852" s="14"/>
      <c r="R852" s="14"/>
      <c r="S852" s="14"/>
      <c r="T852" s="14"/>
      <c r="U852" s="14"/>
      <c r="V852" s="14"/>
    </row>
    <row r="853" spans="1:22" s="17" customFormat="1" ht="21" customHeight="1" x14ac:dyDescent="0.2">
      <c r="A853" s="85"/>
      <c r="B853" s="50" t="s">
        <v>282</v>
      </c>
      <c r="C853" s="22">
        <v>934</v>
      </c>
      <c r="D853" s="23" t="s">
        <v>8</v>
      </c>
      <c r="E853" s="23" t="s">
        <v>7</v>
      </c>
      <c r="F853" s="23" t="s">
        <v>17</v>
      </c>
      <c r="G853" s="23"/>
      <c r="H853" s="23"/>
      <c r="I853" s="23"/>
      <c r="J853" s="24"/>
      <c r="K853" s="25">
        <f t="shared" si="60"/>
        <v>8</v>
      </c>
      <c r="M853" s="14"/>
      <c r="N853" s="14"/>
      <c r="O853" s="14"/>
      <c r="P853" s="14"/>
      <c r="Q853" s="14"/>
      <c r="R853" s="14"/>
      <c r="S853" s="14"/>
      <c r="T853" s="14"/>
      <c r="U853" s="14"/>
      <c r="V853" s="14"/>
    </row>
    <row r="854" spans="1:22" s="17" customFormat="1" ht="34.9" customHeight="1" x14ac:dyDescent="0.2">
      <c r="A854" s="85"/>
      <c r="B854" s="50" t="s">
        <v>283</v>
      </c>
      <c r="C854" s="22">
        <v>934</v>
      </c>
      <c r="D854" s="23" t="s">
        <v>8</v>
      </c>
      <c r="E854" s="23" t="s">
        <v>7</v>
      </c>
      <c r="F854" s="23" t="s">
        <v>17</v>
      </c>
      <c r="G854" s="23" t="s">
        <v>118</v>
      </c>
      <c r="H854" s="23"/>
      <c r="I854" s="23"/>
      <c r="J854" s="24"/>
      <c r="K854" s="25">
        <f t="shared" si="60"/>
        <v>8</v>
      </c>
      <c r="M854" s="14"/>
      <c r="N854" s="14"/>
      <c r="O854" s="14"/>
      <c r="P854" s="14"/>
      <c r="Q854" s="14"/>
      <c r="R854" s="14"/>
      <c r="S854" s="14"/>
      <c r="T854" s="14"/>
      <c r="U854" s="14"/>
      <c r="V854" s="14"/>
    </row>
    <row r="855" spans="1:22" s="17" customFormat="1" ht="31.5" x14ac:dyDescent="0.2">
      <c r="A855" s="85"/>
      <c r="B855" s="50" t="s">
        <v>162</v>
      </c>
      <c r="C855" s="22">
        <v>934</v>
      </c>
      <c r="D855" s="23" t="s">
        <v>8</v>
      </c>
      <c r="E855" s="23" t="s">
        <v>7</v>
      </c>
      <c r="F855" s="23" t="s">
        <v>17</v>
      </c>
      <c r="G855" s="23" t="s">
        <v>118</v>
      </c>
      <c r="H855" s="23" t="s">
        <v>2</v>
      </c>
      <c r="I855" s="23"/>
      <c r="J855" s="24"/>
      <c r="K855" s="25">
        <f t="shared" si="60"/>
        <v>8</v>
      </c>
      <c r="M855" s="14"/>
      <c r="N855" s="14"/>
      <c r="O855" s="14"/>
      <c r="P855" s="14"/>
      <c r="Q855" s="14"/>
      <c r="R855" s="14"/>
      <c r="S855" s="14"/>
      <c r="T855" s="14"/>
      <c r="U855" s="14"/>
      <c r="V855" s="14"/>
    </row>
    <row r="856" spans="1:22" s="17" customFormat="1" ht="20.45" customHeight="1" x14ac:dyDescent="0.2">
      <c r="A856" s="85"/>
      <c r="B856" s="50" t="s">
        <v>400</v>
      </c>
      <c r="C856" s="22">
        <v>934</v>
      </c>
      <c r="D856" s="23" t="s">
        <v>8</v>
      </c>
      <c r="E856" s="23" t="s">
        <v>7</v>
      </c>
      <c r="F856" s="23" t="s">
        <v>17</v>
      </c>
      <c r="G856" s="23" t="s">
        <v>118</v>
      </c>
      <c r="H856" s="23" t="s">
        <v>2</v>
      </c>
      <c r="I856" s="23" t="s">
        <v>399</v>
      </c>
      <c r="J856" s="24"/>
      <c r="K856" s="25">
        <f>SUM(K857)</f>
        <v>8</v>
      </c>
      <c r="M856" s="14"/>
      <c r="N856" s="14"/>
      <c r="O856" s="14"/>
      <c r="P856" s="14"/>
      <c r="Q856" s="14"/>
      <c r="R856" s="14"/>
      <c r="S856" s="14"/>
      <c r="T856" s="14"/>
      <c r="U856" s="14"/>
      <c r="V856" s="14"/>
    </row>
    <row r="857" spans="1:22" s="17" customFormat="1" ht="36" customHeight="1" x14ac:dyDescent="0.2">
      <c r="A857" s="85"/>
      <c r="B857" s="50" t="s">
        <v>166</v>
      </c>
      <c r="C857" s="22">
        <v>934</v>
      </c>
      <c r="D857" s="23" t="s">
        <v>8</v>
      </c>
      <c r="E857" s="23" t="s">
        <v>7</v>
      </c>
      <c r="F857" s="23" t="s">
        <v>17</v>
      </c>
      <c r="G857" s="23" t="s">
        <v>118</v>
      </c>
      <c r="H857" s="23" t="s">
        <v>2</v>
      </c>
      <c r="I857" s="23" t="s">
        <v>399</v>
      </c>
      <c r="J857" s="24" t="s">
        <v>58</v>
      </c>
      <c r="K857" s="25">
        <v>8</v>
      </c>
      <c r="M857" s="14"/>
      <c r="N857" s="14"/>
      <c r="O857" s="14"/>
      <c r="P857" s="14"/>
      <c r="Q857" s="14"/>
      <c r="R857" s="14"/>
      <c r="S857" s="14"/>
      <c r="T857" s="14"/>
      <c r="U857" s="14"/>
      <c r="V857" s="14"/>
    </row>
    <row r="858" spans="1:22" s="17" customFormat="1" ht="19.149999999999999" customHeight="1" x14ac:dyDescent="0.2">
      <c r="A858" s="85"/>
      <c r="B858" s="69" t="s">
        <v>19</v>
      </c>
      <c r="C858" s="24">
        <v>934</v>
      </c>
      <c r="D858" s="23" t="s">
        <v>8</v>
      </c>
      <c r="E858" s="23" t="s">
        <v>8</v>
      </c>
      <c r="F858" s="23"/>
      <c r="G858" s="23"/>
      <c r="H858" s="23"/>
      <c r="I858" s="23"/>
      <c r="J858" s="23"/>
      <c r="K858" s="25">
        <f>SUM(K859+K872)</f>
        <v>9008.4</v>
      </c>
      <c r="M858" s="14"/>
      <c r="N858" s="14"/>
      <c r="O858" s="14"/>
      <c r="P858" s="14"/>
      <c r="Q858" s="14"/>
      <c r="R858" s="14"/>
      <c r="S858" s="14"/>
      <c r="T858" s="14"/>
      <c r="U858" s="14"/>
      <c r="V858" s="14"/>
    </row>
    <row r="859" spans="1:22" s="17" customFormat="1" ht="21.6" customHeight="1" x14ac:dyDescent="0.2">
      <c r="A859" s="85"/>
      <c r="B859" s="52" t="s">
        <v>282</v>
      </c>
      <c r="C859" s="24">
        <v>934</v>
      </c>
      <c r="D859" s="23" t="s">
        <v>8</v>
      </c>
      <c r="E859" s="23" t="s">
        <v>8</v>
      </c>
      <c r="F859" s="23" t="s">
        <v>17</v>
      </c>
      <c r="G859" s="23"/>
      <c r="H859" s="23"/>
      <c r="I859" s="23"/>
      <c r="J859" s="23"/>
      <c r="K859" s="25">
        <f t="shared" ref="K859" si="61">SUM(K860)</f>
        <v>7977.5999999999995</v>
      </c>
      <c r="M859" s="14"/>
      <c r="N859" s="14"/>
      <c r="O859" s="14"/>
      <c r="P859" s="14"/>
      <c r="Q859" s="14"/>
      <c r="R859" s="14"/>
      <c r="S859" s="14"/>
      <c r="T859" s="14"/>
      <c r="U859" s="14"/>
      <c r="V859" s="14"/>
    </row>
    <row r="860" spans="1:22" s="17" customFormat="1" ht="31.5" x14ac:dyDescent="0.2">
      <c r="A860" s="85"/>
      <c r="B860" s="52" t="s">
        <v>283</v>
      </c>
      <c r="C860" s="24">
        <v>934</v>
      </c>
      <c r="D860" s="23" t="s">
        <v>8</v>
      </c>
      <c r="E860" s="23" t="s">
        <v>8</v>
      </c>
      <c r="F860" s="23" t="s">
        <v>17</v>
      </c>
      <c r="G860" s="23" t="s">
        <v>118</v>
      </c>
      <c r="H860" s="23"/>
      <c r="I860" s="23"/>
      <c r="J860" s="23"/>
      <c r="K860" s="25">
        <f>SUM(K861+K866+K869)</f>
        <v>7977.5999999999995</v>
      </c>
      <c r="M860" s="14"/>
      <c r="N860" s="14"/>
      <c r="O860" s="14"/>
      <c r="P860" s="14"/>
      <c r="Q860" s="14"/>
      <c r="R860" s="14"/>
      <c r="S860" s="14"/>
      <c r="T860" s="14"/>
      <c r="U860" s="14"/>
      <c r="V860" s="14"/>
    </row>
    <row r="861" spans="1:22" s="17" customFormat="1" ht="31.5" x14ac:dyDescent="0.2">
      <c r="A861" s="85"/>
      <c r="B861" s="52" t="s">
        <v>469</v>
      </c>
      <c r="C861" s="24">
        <v>934</v>
      </c>
      <c r="D861" s="23" t="s">
        <v>8</v>
      </c>
      <c r="E861" s="23" t="s">
        <v>8</v>
      </c>
      <c r="F861" s="23" t="s">
        <v>17</v>
      </c>
      <c r="G861" s="23" t="s">
        <v>118</v>
      </c>
      <c r="H861" s="23" t="s">
        <v>4</v>
      </c>
      <c r="I861" s="23"/>
      <c r="J861" s="23"/>
      <c r="K861" s="25">
        <f>SUM(K862)</f>
        <v>7214.7999999999993</v>
      </c>
      <c r="M861" s="14"/>
      <c r="N861" s="14"/>
      <c r="O861" s="14"/>
      <c r="P861" s="14"/>
      <c r="Q861" s="14"/>
      <c r="R861" s="14"/>
      <c r="S861" s="14"/>
      <c r="T861" s="14"/>
      <c r="U861" s="14"/>
      <c r="V861" s="14"/>
    </row>
    <row r="862" spans="1:22" s="17" customFormat="1" ht="54.6" customHeight="1" x14ac:dyDescent="0.2">
      <c r="A862" s="85"/>
      <c r="B862" s="50" t="s">
        <v>85</v>
      </c>
      <c r="C862" s="24" t="s">
        <v>94</v>
      </c>
      <c r="D862" s="23" t="s">
        <v>8</v>
      </c>
      <c r="E862" s="23" t="s">
        <v>8</v>
      </c>
      <c r="F862" s="23" t="s">
        <v>17</v>
      </c>
      <c r="G862" s="23" t="s">
        <v>118</v>
      </c>
      <c r="H862" s="23" t="s">
        <v>4</v>
      </c>
      <c r="I862" s="23" t="s">
        <v>113</v>
      </c>
      <c r="J862" s="23"/>
      <c r="K862" s="25">
        <f>SUM(K863:K865)</f>
        <v>7214.7999999999993</v>
      </c>
      <c r="M862" s="14"/>
      <c r="N862" s="14"/>
      <c r="O862" s="14"/>
      <c r="P862" s="14"/>
      <c r="Q862" s="14"/>
      <c r="R862" s="14"/>
      <c r="S862" s="14"/>
      <c r="T862" s="14"/>
      <c r="U862" s="14"/>
      <c r="V862" s="14"/>
    </row>
    <row r="863" spans="1:22" s="17" customFormat="1" ht="39.6" customHeight="1" x14ac:dyDescent="0.2">
      <c r="A863" s="85"/>
      <c r="B863" s="50" t="s">
        <v>55</v>
      </c>
      <c r="C863" s="24" t="s">
        <v>94</v>
      </c>
      <c r="D863" s="23" t="s">
        <v>8</v>
      </c>
      <c r="E863" s="23" t="s">
        <v>8</v>
      </c>
      <c r="F863" s="23" t="s">
        <v>17</v>
      </c>
      <c r="G863" s="23" t="s">
        <v>118</v>
      </c>
      <c r="H863" s="23" t="s">
        <v>4</v>
      </c>
      <c r="I863" s="23" t="s">
        <v>113</v>
      </c>
      <c r="J863" s="23" t="s">
        <v>56</v>
      </c>
      <c r="K863" s="25">
        <v>6898.7</v>
      </c>
      <c r="M863" s="14"/>
      <c r="N863" s="14"/>
      <c r="O863" s="14"/>
      <c r="P863" s="14"/>
      <c r="Q863" s="14"/>
      <c r="R863" s="14"/>
      <c r="S863" s="14"/>
      <c r="T863" s="14"/>
      <c r="U863" s="14"/>
      <c r="V863" s="14"/>
    </row>
    <row r="864" spans="1:22" s="17" customFormat="1" ht="31.5" x14ac:dyDescent="0.2">
      <c r="A864" s="85"/>
      <c r="B864" s="50" t="s">
        <v>166</v>
      </c>
      <c r="C864" s="24" t="s">
        <v>94</v>
      </c>
      <c r="D864" s="23" t="s">
        <v>8</v>
      </c>
      <c r="E864" s="23" t="s">
        <v>8</v>
      </c>
      <c r="F864" s="23" t="s">
        <v>17</v>
      </c>
      <c r="G864" s="23" t="s">
        <v>118</v>
      </c>
      <c r="H864" s="23" t="s">
        <v>4</v>
      </c>
      <c r="I864" s="23" t="s">
        <v>113</v>
      </c>
      <c r="J864" s="23" t="s">
        <v>58</v>
      </c>
      <c r="K864" s="25">
        <v>314.39999999999998</v>
      </c>
      <c r="M864" s="14"/>
      <c r="N864" s="14"/>
      <c r="O864" s="14"/>
      <c r="P864" s="14"/>
      <c r="Q864" s="14"/>
      <c r="R864" s="14"/>
      <c r="S864" s="14"/>
      <c r="T864" s="14"/>
      <c r="U864" s="14"/>
      <c r="V864" s="14"/>
    </row>
    <row r="865" spans="1:22" s="17" customFormat="1" x14ac:dyDescent="0.2">
      <c r="A865" s="85"/>
      <c r="B865" s="50" t="s">
        <v>60</v>
      </c>
      <c r="C865" s="24" t="s">
        <v>94</v>
      </c>
      <c r="D865" s="23" t="s">
        <v>8</v>
      </c>
      <c r="E865" s="23" t="s">
        <v>8</v>
      </c>
      <c r="F865" s="23" t="s">
        <v>17</v>
      </c>
      <c r="G865" s="23" t="s">
        <v>118</v>
      </c>
      <c r="H865" s="23" t="s">
        <v>4</v>
      </c>
      <c r="I865" s="23" t="s">
        <v>113</v>
      </c>
      <c r="J865" s="23" t="s">
        <v>61</v>
      </c>
      <c r="K865" s="25">
        <v>1.7</v>
      </c>
      <c r="M865" s="14"/>
      <c r="N865" s="14"/>
      <c r="O865" s="14"/>
      <c r="P865" s="14"/>
      <c r="Q865" s="14"/>
      <c r="R865" s="14"/>
      <c r="S865" s="14"/>
      <c r="T865" s="14"/>
      <c r="U865" s="14"/>
      <c r="V865" s="14"/>
    </row>
    <row r="866" spans="1:22" s="17" customFormat="1" ht="31.5" x14ac:dyDescent="0.2">
      <c r="A866" s="85"/>
      <c r="B866" s="50" t="s">
        <v>284</v>
      </c>
      <c r="C866" s="24" t="s">
        <v>94</v>
      </c>
      <c r="D866" s="23" t="s">
        <v>8</v>
      </c>
      <c r="E866" s="23" t="s">
        <v>8</v>
      </c>
      <c r="F866" s="23" t="s">
        <v>17</v>
      </c>
      <c r="G866" s="23" t="s">
        <v>118</v>
      </c>
      <c r="H866" s="23" t="s">
        <v>4</v>
      </c>
      <c r="I866" s="23"/>
      <c r="J866" s="23"/>
      <c r="K866" s="25">
        <f>K867</f>
        <v>0</v>
      </c>
      <c r="M866" s="14"/>
      <c r="N866" s="14"/>
      <c r="O866" s="14"/>
      <c r="P866" s="14"/>
      <c r="Q866" s="14"/>
      <c r="R866" s="14"/>
      <c r="S866" s="14"/>
      <c r="T866" s="14"/>
      <c r="U866" s="14"/>
      <c r="V866" s="14"/>
    </row>
    <row r="867" spans="1:22" s="17" customFormat="1" x14ac:dyDescent="0.2">
      <c r="A867" s="85"/>
      <c r="B867" s="50" t="s">
        <v>370</v>
      </c>
      <c r="C867" s="24">
        <v>934</v>
      </c>
      <c r="D867" s="23" t="s">
        <v>8</v>
      </c>
      <c r="E867" s="23" t="s">
        <v>8</v>
      </c>
      <c r="F867" s="23" t="s">
        <v>17</v>
      </c>
      <c r="G867" s="23" t="s">
        <v>118</v>
      </c>
      <c r="H867" s="23" t="s">
        <v>4</v>
      </c>
      <c r="I867" s="23" t="s">
        <v>369</v>
      </c>
      <c r="J867" s="23"/>
      <c r="K867" s="25">
        <f>K868</f>
        <v>0</v>
      </c>
      <c r="M867" s="14"/>
      <c r="N867" s="14"/>
      <c r="O867" s="14"/>
      <c r="P867" s="14"/>
      <c r="Q867" s="14"/>
      <c r="R867" s="14"/>
      <c r="S867" s="14"/>
      <c r="T867" s="14"/>
      <c r="U867" s="14"/>
      <c r="V867" s="14"/>
    </row>
    <row r="868" spans="1:22" s="17" customFormat="1" ht="31.5" x14ac:dyDescent="0.2">
      <c r="A868" s="85"/>
      <c r="B868" s="50" t="s">
        <v>55</v>
      </c>
      <c r="C868" s="24">
        <v>934</v>
      </c>
      <c r="D868" s="23" t="s">
        <v>8</v>
      </c>
      <c r="E868" s="23" t="s">
        <v>8</v>
      </c>
      <c r="F868" s="23" t="s">
        <v>17</v>
      </c>
      <c r="G868" s="23" t="s">
        <v>118</v>
      </c>
      <c r="H868" s="23" t="s">
        <v>4</v>
      </c>
      <c r="I868" s="23" t="s">
        <v>369</v>
      </c>
      <c r="J868" s="23" t="s">
        <v>56</v>
      </c>
      <c r="K868" s="25"/>
      <c r="M868" s="14"/>
      <c r="N868" s="14"/>
      <c r="O868" s="14"/>
      <c r="P868" s="14"/>
      <c r="Q868" s="14"/>
      <c r="R868" s="14"/>
      <c r="S868" s="14"/>
      <c r="T868" s="14"/>
      <c r="U868" s="14"/>
      <c r="V868" s="14"/>
    </row>
    <row r="869" spans="1:22" s="17" customFormat="1" ht="31.5" x14ac:dyDescent="0.2">
      <c r="A869" s="85"/>
      <c r="B869" s="50" t="s">
        <v>353</v>
      </c>
      <c r="C869" s="24">
        <v>934</v>
      </c>
      <c r="D869" s="23" t="s">
        <v>8</v>
      </c>
      <c r="E869" s="23" t="s">
        <v>8</v>
      </c>
      <c r="F869" s="23" t="s">
        <v>17</v>
      </c>
      <c r="G869" s="23" t="s">
        <v>118</v>
      </c>
      <c r="H869" s="23" t="s">
        <v>5</v>
      </c>
      <c r="I869" s="23"/>
      <c r="J869" s="24"/>
      <c r="K869" s="25">
        <f>K870</f>
        <v>762.8</v>
      </c>
      <c r="M869" s="14"/>
      <c r="N869" s="14"/>
      <c r="O869" s="14"/>
      <c r="P869" s="14"/>
      <c r="Q869" s="14"/>
      <c r="R869" s="14"/>
      <c r="S869" s="14"/>
      <c r="T869" s="14"/>
      <c r="U869" s="14"/>
      <c r="V869" s="14"/>
    </row>
    <row r="870" spans="1:22" s="17" customFormat="1" ht="35.450000000000003" customHeight="1" x14ac:dyDescent="0.2">
      <c r="A870" s="85"/>
      <c r="B870" s="50" t="s">
        <v>384</v>
      </c>
      <c r="C870" s="24">
        <v>934</v>
      </c>
      <c r="D870" s="23" t="s">
        <v>8</v>
      </c>
      <c r="E870" s="23" t="s">
        <v>8</v>
      </c>
      <c r="F870" s="23" t="s">
        <v>17</v>
      </c>
      <c r="G870" s="23" t="s">
        <v>118</v>
      </c>
      <c r="H870" s="23" t="s">
        <v>5</v>
      </c>
      <c r="I870" s="23" t="s">
        <v>352</v>
      </c>
      <c r="J870" s="24"/>
      <c r="K870" s="25">
        <f>K871</f>
        <v>762.8</v>
      </c>
      <c r="M870" s="14"/>
      <c r="N870" s="14"/>
      <c r="O870" s="14"/>
      <c r="P870" s="14"/>
      <c r="Q870" s="14"/>
      <c r="R870" s="14"/>
      <c r="S870" s="14"/>
      <c r="T870" s="14"/>
      <c r="U870" s="14"/>
      <c r="V870" s="14"/>
    </row>
    <row r="871" spans="1:22" s="17" customFormat="1" ht="36" customHeight="1" x14ac:dyDescent="0.2">
      <c r="A871" s="85"/>
      <c r="B871" s="50" t="s">
        <v>166</v>
      </c>
      <c r="C871" s="24">
        <v>934</v>
      </c>
      <c r="D871" s="23" t="s">
        <v>8</v>
      </c>
      <c r="E871" s="23" t="s">
        <v>8</v>
      </c>
      <c r="F871" s="23" t="s">
        <v>17</v>
      </c>
      <c r="G871" s="23" t="s">
        <v>118</v>
      </c>
      <c r="H871" s="23" t="s">
        <v>5</v>
      </c>
      <c r="I871" s="23" t="s">
        <v>352</v>
      </c>
      <c r="J871" s="24" t="s">
        <v>58</v>
      </c>
      <c r="K871" s="25">
        <v>762.8</v>
      </c>
      <c r="M871" s="14"/>
      <c r="N871" s="14"/>
      <c r="O871" s="14"/>
      <c r="P871" s="14"/>
      <c r="Q871" s="14"/>
      <c r="R871" s="14"/>
      <c r="S871" s="14"/>
      <c r="T871" s="14"/>
      <c r="U871" s="14"/>
      <c r="V871" s="14"/>
    </row>
    <row r="872" spans="1:22" s="17" customFormat="1" ht="32.450000000000003" customHeight="1" x14ac:dyDescent="0.2">
      <c r="A872" s="85"/>
      <c r="B872" s="50" t="s">
        <v>379</v>
      </c>
      <c r="C872" s="24">
        <v>934</v>
      </c>
      <c r="D872" s="23" t="s">
        <v>8</v>
      </c>
      <c r="E872" s="23" t="s">
        <v>8</v>
      </c>
      <c r="F872" s="23" t="s">
        <v>90</v>
      </c>
      <c r="G872" s="22"/>
      <c r="H872" s="24"/>
      <c r="I872" s="24"/>
      <c r="J872" s="24"/>
      <c r="K872" s="25">
        <f>K873</f>
        <v>1030.8000000000002</v>
      </c>
      <c r="M872" s="14"/>
      <c r="N872" s="14"/>
      <c r="O872" s="14"/>
      <c r="P872" s="14"/>
      <c r="Q872" s="14"/>
      <c r="R872" s="14"/>
      <c r="S872" s="14"/>
      <c r="T872" s="14"/>
      <c r="U872" s="14"/>
      <c r="V872" s="14"/>
    </row>
    <row r="873" spans="1:22" s="17" customFormat="1" ht="32.450000000000003" customHeight="1" x14ac:dyDescent="0.2">
      <c r="A873" s="85"/>
      <c r="B873" s="50" t="s">
        <v>215</v>
      </c>
      <c r="C873" s="24">
        <v>934</v>
      </c>
      <c r="D873" s="23" t="s">
        <v>8</v>
      </c>
      <c r="E873" s="23" t="s">
        <v>8</v>
      </c>
      <c r="F873" s="23" t="s">
        <v>90</v>
      </c>
      <c r="G873" s="41">
        <v>2</v>
      </c>
      <c r="H873" s="23"/>
      <c r="I873" s="23"/>
      <c r="J873" s="23"/>
      <c r="K873" s="25">
        <f>K874</f>
        <v>1030.8000000000002</v>
      </c>
      <c r="M873" s="14"/>
      <c r="N873" s="14"/>
      <c r="O873" s="14"/>
      <c r="P873" s="14"/>
      <c r="Q873" s="14"/>
      <c r="R873" s="14"/>
      <c r="S873" s="14"/>
      <c r="T873" s="14"/>
      <c r="U873" s="14"/>
      <c r="V873" s="14"/>
    </row>
    <row r="874" spans="1:22" s="17" customFormat="1" ht="81" customHeight="1" x14ac:dyDescent="0.2">
      <c r="A874" s="85"/>
      <c r="B874" s="68" t="s">
        <v>216</v>
      </c>
      <c r="C874" s="24">
        <v>934</v>
      </c>
      <c r="D874" s="23" t="s">
        <v>8</v>
      </c>
      <c r="E874" s="23" t="s">
        <v>8</v>
      </c>
      <c r="F874" s="23" t="s">
        <v>90</v>
      </c>
      <c r="G874" s="41">
        <v>2</v>
      </c>
      <c r="H874" s="23" t="s">
        <v>2</v>
      </c>
      <c r="I874" s="23"/>
      <c r="J874" s="23"/>
      <c r="K874" s="25">
        <f>K875</f>
        <v>1030.8000000000002</v>
      </c>
      <c r="M874" s="14"/>
      <c r="N874" s="14"/>
      <c r="O874" s="14"/>
      <c r="P874" s="14"/>
      <c r="Q874" s="14"/>
      <c r="R874" s="14"/>
      <c r="S874" s="14"/>
      <c r="T874" s="14"/>
      <c r="U874" s="14"/>
      <c r="V874" s="14"/>
    </row>
    <row r="875" spans="1:22" s="17" customFormat="1" ht="61.9" customHeight="1" x14ac:dyDescent="0.2">
      <c r="A875" s="85"/>
      <c r="B875" s="50" t="s">
        <v>240</v>
      </c>
      <c r="C875" s="24">
        <v>934</v>
      </c>
      <c r="D875" s="23" t="s">
        <v>8</v>
      </c>
      <c r="E875" s="23" t="s">
        <v>8</v>
      </c>
      <c r="F875" s="23" t="s">
        <v>90</v>
      </c>
      <c r="G875" s="41">
        <v>2</v>
      </c>
      <c r="H875" s="23" t="s">
        <v>2</v>
      </c>
      <c r="I875" s="23" t="s">
        <v>217</v>
      </c>
      <c r="J875" s="23"/>
      <c r="K875" s="25">
        <f>K876</f>
        <v>1030.8000000000002</v>
      </c>
      <c r="M875" s="14"/>
      <c r="N875" s="14"/>
      <c r="O875" s="14"/>
      <c r="P875" s="14"/>
      <c r="Q875" s="14"/>
      <c r="R875" s="14"/>
      <c r="S875" s="14"/>
      <c r="T875" s="14"/>
      <c r="U875" s="14"/>
      <c r="V875" s="14"/>
    </row>
    <row r="876" spans="1:22" s="17" customFormat="1" ht="36" customHeight="1" x14ac:dyDescent="0.2">
      <c r="A876" s="85"/>
      <c r="B876" s="50" t="s">
        <v>166</v>
      </c>
      <c r="C876" s="24">
        <v>934</v>
      </c>
      <c r="D876" s="23" t="s">
        <v>8</v>
      </c>
      <c r="E876" s="23" t="s">
        <v>8</v>
      </c>
      <c r="F876" s="23" t="s">
        <v>90</v>
      </c>
      <c r="G876" s="41">
        <v>2</v>
      </c>
      <c r="H876" s="23" t="s">
        <v>2</v>
      </c>
      <c r="I876" s="23" t="s">
        <v>217</v>
      </c>
      <c r="J876" s="23" t="s">
        <v>58</v>
      </c>
      <c r="K876" s="25">
        <f>47.4+33+40+30+422.8+180+19.1+22+75.4+6.6+11.5+143</f>
        <v>1030.8000000000002</v>
      </c>
      <c r="M876" s="14"/>
      <c r="N876" s="14"/>
      <c r="O876" s="14"/>
      <c r="P876" s="14"/>
      <c r="Q876" s="14"/>
      <c r="R876" s="14"/>
      <c r="S876" s="14"/>
      <c r="T876" s="14"/>
      <c r="U876" s="14"/>
      <c r="V876" s="14"/>
    </row>
    <row r="877" spans="1:22" s="17" customFormat="1" ht="18.600000000000001" customHeight="1" x14ac:dyDescent="0.2">
      <c r="A877" s="85"/>
      <c r="B877" s="50" t="s">
        <v>27</v>
      </c>
      <c r="C877" s="24">
        <v>934</v>
      </c>
      <c r="D877" s="23" t="s">
        <v>8</v>
      </c>
      <c r="E877" s="23" t="s">
        <v>24</v>
      </c>
      <c r="F877" s="45"/>
      <c r="G877" s="45"/>
      <c r="H877" s="45"/>
      <c r="I877" s="45"/>
      <c r="J877" s="45"/>
      <c r="K877" s="25">
        <f>K878</f>
        <v>4362.8999999999996</v>
      </c>
      <c r="M877" s="14"/>
      <c r="N877" s="14"/>
      <c r="O877" s="14"/>
      <c r="P877" s="14"/>
      <c r="Q877" s="14"/>
      <c r="R877" s="14"/>
      <c r="S877" s="14"/>
      <c r="T877" s="14"/>
      <c r="U877" s="14"/>
      <c r="V877" s="14"/>
    </row>
    <row r="878" spans="1:22" s="17" customFormat="1" ht="19.899999999999999" customHeight="1" x14ac:dyDescent="0.2">
      <c r="A878" s="85"/>
      <c r="B878" s="50" t="s">
        <v>282</v>
      </c>
      <c r="C878" s="24">
        <v>934</v>
      </c>
      <c r="D878" s="23" t="s">
        <v>8</v>
      </c>
      <c r="E878" s="23" t="s">
        <v>24</v>
      </c>
      <c r="F878" s="23" t="s">
        <v>17</v>
      </c>
      <c r="G878" s="23"/>
      <c r="H878" s="23"/>
      <c r="I878" s="23"/>
      <c r="J878" s="23"/>
      <c r="K878" s="25">
        <f>K879</f>
        <v>4362.8999999999996</v>
      </c>
      <c r="M878" s="14"/>
      <c r="N878" s="14"/>
      <c r="O878" s="14"/>
      <c r="P878" s="14"/>
      <c r="Q878" s="14"/>
      <c r="R878" s="14"/>
      <c r="S878" s="14"/>
      <c r="T878" s="14"/>
      <c r="U878" s="14"/>
      <c r="V878" s="14"/>
    </row>
    <row r="879" spans="1:22" s="17" customFormat="1" ht="35.450000000000003" customHeight="1" x14ac:dyDescent="0.2">
      <c r="A879" s="85"/>
      <c r="B879" s="50" t="s">
        <v>283</v>
      </c>
      <c r="C879" s="24">
        <v>934</v>
      </c>
      <c r="D879" s="23" t="s">
        <v>8</v>
      </c>
      <c r="E879" s="23" t="s">
        <v>24</v>
      </c>
      <c r="F879" s="23" t="s">
        <v>17</v>
      </c>
      <c r="G879" s="23" t="s">
        <v>118</v>
      </c>
      <c r="H879" s="23"/>
      <c r="I879" s="23"/>
      <c r="J879" s="23"/>
      <c r="K879" s="25">
        <f>K880</f>
        <v>4362.8999999999996</v>
      </c>
      <c r="M879" s="14"/>
      <c r="N879" s="14"/>
      <c r="O879" s="14"/>
      <c r="P879" s="14"/>
      <c r="Q879" s="14"/>
      <c r="R879" s="14"/>
      <c r="S879" s="14"/>
      <c r="T879" s="14"/>
      <c r="U879" s="14"/>
      <c r="V879" s="14"/>
    </row>
    <row r="880" spans="1:22" s="17" customFormat="1" ht="34.9" customHeight="1" x14ac:dyDescent="0.2">
      <c r="A880" s="85"/>
      <c r="B880" s="50" t="s">
        <v>162</v>
      </c>
      <c r="C880" s="24">
        <v>934</v>
      </c>
      <c r="D880" s="23" t="s">
        <v>8</v>
      </c>
      <c r="E880" s="23" t="s">
        <v>24</v>
      </c>
      <c r="F880" s="23" t="s">
        <v>17</v>
      </c>
      <c r="G880" s="23" t="s">
        <v>118</v>
      </c>
      <c r="H880" s="23" t="s">
        <v>2</v>
      </c>
      <c r="I880" s="23"/>
      <c r="J880" s="23"/>
      <c r="K880" s="25">
        <f>K881+K885</f>
        <v>4362.8999999999996</v>
      </c>
      <c r="M880" s="14"/>
      <c r="N880" s="14"/>
      <c r="O880" s="14"/>
      <c r="P880" s="14"/>
      <c r="Q880" s="14"/>
      <c r="R880" s="14"/>
      <c r="S880" s="14"/>
      <c r="T880" s="14"/>
      <c r="U880" s="14"/>
      <c r="V880" s="14"/>
    </row>
    <row r="881" spans="1:22" s="17" customFormat="1" x14ac:dyDescent="0.2">
      <c r="A881" s="85"/>
      <c r="B881" s="50" t="s">
        <v>75</v>
      </c>
      <c r="C881" s="24">
        <v>934</v>
      </c>
      <c r="D881" s="23" t="s">
        <v>8</v>
      </c>
      <c r="E881" s="23" t="s">
        <v>24</v>
      </c>
      <c r="F881" s="23" t="s">
        <v>17</v>
      </c>
      <c r="G881" s="23" t="s">
        <v>118</v>
      </c>
      <c r="H881" s="23" t="s">
        <v>2</v>
      </c>
      <c r="I881" s="23" t="s">
        <v>101</v>
      </c>
      <c r="J881" s="23"/>
      <c r="K881" s="25">
        <f>K882+K883+K884</f>
        <v>4352</v>
      </c>
      <c r="M881" s="14"/>
      <c r="N881" s="14"/>
      <c r="O881" s="14"/>
      <c r="P881" s="14"/>
      <c r="Q881" s="14"/>
      <c r="R881" s="14"/>
      <c r="S881" s="14"/>
      <c r="T881" s="14"/>
      <c r="U881" s="14"/>
      <c r="V881" s="14"/>
    </row>
    <row r="882" spans="1:22" s="17" customFormat="1" ht="31.5" x14ac:dyDescent="0.2">
      <c r="A882" s="85"/>
      <c r="B882" s="50" t="s">
        <v>55</v>
      </c>
      <c r="C882" s="24">
        <v>934</v>
      </c>
      <c r="D882" s="23" t="s">
        <v>8</v>
      </c>
      <c r="E882" s="23" t="s">
        <v>24</v>
      </c>
      <c r="F882" s="23" t="s">
        <v>17</v>
      </c>
      <c r="G882" s="23" t="s">
        <v>118</v>
      </c>
      <c r="H882" s="23" t="s">
        <v>2</v>
      </c>
      <c r="I882" s="23" t="s">
        <v>101</v>
      </c>
      <c r="J882" s="23" t="s">
        <v>56</v>
      </c>
      <c r="K882" s="25">
        <v>4257.1000000000004</v>
      </c>
      <c r="M882" s="14"/>
      <c r="N882" s="14"/>
      <c r="O882" s="14"/>
      <c r="P882" s="14"/>
      <c r="Q882" s="14"/>
      <c r="R882" s="14"/>
      <c r="S882" s="14"/>
      <c r="T882" s="14"/>
      <c r="U882" s="14"/>
      <c r="V882" s="14"/>
    </row>
    <row r="883" spans="1:22" s="17" customFormat="1" ht="31.5" x14ac:dyDescent="0.2">
      <c r="A883" s="85"/>
      <c r="B883" s="50" t="s">
        <v>166</v>
      </c>
      <c r="C883" s="24">
        <v>934</v>
      </c>
      <c r="D883" s="23" t="s">
        <v>8</v>
      </c>
      <c r="E883" s="23" t="s">
        <v>24</v>
      </c>
      <c r="F883" s="23" t="s">
        <v>17</v>
      </c>
      <c r="G883" s="23" t="s">
        <v>118</v>
      </c>
      <c r="H883" s="23" t="s">
        <v>2</v>
      </c>
      <c r="I883" s="23" t="s">
        <v>101</v>
      </c>
      <c r="J883" s="23" t="s">
        <v>58</v>
      </c>
      <c r="K883" s="25">
        <v>93.2</v>
      </c>
      <c r="M883" s="14"/>
      <c r="N883" s="14"/>
      <c r="O883" s="14"/>
      <c r="P883" s="14"/>
      <c r="Q883" s="14"/>
      <c r="R883" s="14"/>
      <c r="S883" s="14"/>
      <c r="T883" s="14"/>
      <c r="U883" s="14"/>
      <c r="V883" s="14"/>
    </row>
    <row r="884" spans="1:22" s="17" customFormat="1" ht="14.25" customHeight="1" x14ac:dyDescent="0.2">
      <c r="A884" s="85"/>
      <c r="B884" s="50" t="s">
        <v>60</v>
      </c>
      <c r="C884" s="24">
        <v>934</v>
      </c>
      <c r="D884" s="23" t="s">
        <v>8</v>
      </c>
      <c r="E884" s="23" t="s">
        <v>24</v>
      </c>
      <c r="F884" s="23" t="s">
        <v>17</v>
      </c>
      <c r="G884" s="23" t="s">
        <v>118</v>
      </c>
      <c r="H884" s="23" t="s">
        <v>2</v>
      </c>
      <c r="I884" s="23" t="s">
        <v>101</v>
      </c>
      <c r="J884" s="23" t="s">
        <v>61</v>
      </c>
      <c r="K884" s="25">
        <v>1.7</v>
      </c>
      <c r="M884" s="14"/>
      <c r="N884" s="14"/>
      <c r="O884" s="14"/>
      <c r="P884" s="14"/>
      <c r="Q884" s="14"/>
      <c r="R884" s="14"/>
      <c r="S884" s="14"/>
      <c r="T884" s="14"/>
      <c r="U884" s="14"/>
      <c r="V884" s="14"/>
    </row>
    <row r="885" spans="1:22" s="17" customFormat="1" x14ac:dyDescent="0.2">
      <c r="A885" s="85"/>
      <c r="B885" s="50" t="s">
        <v>397</v>
      </c>
      <c r="C885" s="22">
        <v>934</v>
      </c>
      <c r="D885" s="23" t="s">
        <v>8</v>
      </c>
      <c r="E885" s="23" t="s">
        <v>24</v>
      </c>
      <c r="F885" s="23" t="s">
        <v>17</v>
      </c>
      <c r="G885" s="41">
        <v>1</v>
      </c>
      <c r="H885" s="23" t="s">
        <v>2</v>
      </c>
      <c r="I885" s="23" t="s">
        <v>396</v>
      </c>
      <c r="J885" s="23"/>
      <c r="K885" s="25">
        <f>SUM(K886)</f>
        <v>10.9</v>
      </c>
      <c r="M885" s="14"/>
      <c r="N885" s="14"/>
      <c r="O885" s="14"/>
      <c r="P885" s="14"/>
      <c r="Q885" s="14"/>
      <c r="R885" s="14"/>
      <c r="S885" s="14"/>
      <c r="T885" s="14"/>
      <c r="U885" s="14"/>
      <c r="V885" s="14"/>
    </row>
    <row r="886" spans="1:22" s="17" customFormat="1" ht="34.15" customHeight="1" x14ac:dyDescent="0.2">
      <c r="A886" s="85"/>
      <c r="B886" s="50" t="s">
        <v>166</v>
      </c>
      <c r="C886" s="22">
        <v>934</v>
      </c>
      <c r="D886" s="23" t="s">
        <v>8</v>
      </c>
      <c r="E886" s="23" t="s">
        <v>24</v>
      </c>
      <c r="F886" s="23" t="s">
        <v>17</v>
      </c>
      <c r="G886" s="41">
        <v>1</v>
      </c>
      <c r="H886" s="23" t="s">
        <v>2</v>
      </c>
      <c r="I886" s="23" t="s">
        <v>396</v>
      </c>
      <c r="J886" s="23" t="s">
        <v>58</v>
      </c>
      <c r="K886" s="25">
        <v>10.9</v>
      </c>
      <c r="M886" s="14"/>
      <c r="N886" s="14"/>
      <c r="O886" s="14"/>
      <c r="P886" s="14"/>
      <c r="Q886" s="14"/>
      <c r="R886" s="14"/>
      <c r="S886" s="14"/>
      <c r="T886" s="14"/>
      <c r="U886" s="14"/>
      <c r="V886" s="14"/>
    </row>
    <row r="887" spans="1:22" s="17" customFormat="1" ht="36" customHeight="1" x14ac:dyDescent="0.2">
      <c r="A887" s="85" t="s">
        <v>41</v>
      </c>
      <c r="B887" s="50" t="s">
        <v>425</v>
      </c>
      <c r="C887" s="22">
        <v>942</v>
      </c>
      <c r="D887" s="23"/>
      <c r="E887" s="23"/>
      <c r="F887" s="23"/>
      <c r="G887" s="41"/>
      <c r="H887" s="23"/>
      <c r="I887" s="23"/>
      <c r="J887" s="23"/>
      <c r="K887" s="25">
        <f>K888+K903</f>
        <v>44724.299999999996</v>
      </c>
      <c r="M887" s="14"/>
      <c r="N887" s="14"/>
      <c r="O887" s="14"/>
      <c r="P887" s="14"/>
      <c r="Q887" s="14"/>
      <c r="R887" s="14"/>
      <c r="S887" s="14"/>
      <c r="T887" s="14"/>
      <c r="U887" s="14"/>
      <c r="V887" s="14"/>
    </row>
    <row r="888" spans="1:22" s="17" customFormat="1" x14ac:dyDescent="0.2">
      <c r="A888" s="85"/>
      <c r="B888" s="50" t="s">
        <v>15</v>
      </c>
      <c r="C888" s="22">
        <v>942</v>
      </c>
      <c r="D888" s="23" t="s">
        <v>6</v>
      </c>
      <c r="E888" s="23"/>
      <c r="F888" s="23"/>
      <c r="G888" s="41"/>
      <c r="H888" s="23"/>
      <c r="I888" s="23"/>
      <c r="J888" s="23"/>
      <c r="K888" s="25">
        <f t="shared" ref="K888:K891" si="62">K889</f>
        <v>44699.199999999997</v>
      </c>
      <c r="M888" s="14"/>
      <c r="N888" s="14"/>
      <c r="O888" s="14"/>
      <c r="P888" s="14"/>
      <c r="Q888" s="14"/>
      <c r="R888" s="14"/>
      <c r="S888" s="14"/>
      <c r="T888" s="14"/>
      <c r="U888" s="14"/>
      <c r="V888" s="14"/>
    </row>
    <row r="889" spans="1:22" s="17" customFormat="1" x14ac:dyDescent="0.2">
      <c r="A889" s="85"/>
      <c r="B889" s="50" t="s">
        <v>88</v>
      </c>
      <c r="C889" s="22">
        <v>942</v>
      </c>
      <c r="D889" s="23" t="s">
        <v>6</v>
      </c>
      <c r="E889" s="23" t="s">
        <v>17</v>
      </c>
      <c r="F889" s="23"/>
      <c r="G889" s="41"/>
      <c r="H889" s="23"/>
      <c r="I889" s="23"/>
      <c r="J889" s="23"/>
      <c r="K889" s="25">
        <f t="shared" si="62"/>
        <v>44699.199999999997</v>
      </c>
      <c r="M889" s="14"/>
      <c r="N889" s="14"/>
      <c r="O889" s="14"/>
      <c r="P889" s="14"/>
      <c r="Q889" s="14"/>
      <c r="R889" s="14"/>
      <c r="S889" s="14"/>
      <c r="T889" s="14"/>
      <c r="U889" s="14"/>
      <c r="V889" s="14"/>
    </row>
    <row r="890" spans="1:22" s="17" customFormat="1" ht="31.5" x14ac:dyDescent="0.2">
      <c r="A890" s="85"/>
      <c r="B890" s="50" t="s">
        <v>470</v>
      </c>
      <c r="C890" s="22">
        <v>942</v>
      </c>
      <c r="D890" s="23" t="s">
        <v>6</v>
      </c>
      <c r="E890" s="23" t="s">
        <v>17</v>
      </c>
      <c r="F890" s="23" t="s">
        <v>23</v>
      </c>
      <c r="G890" s="41"/>
      <c r="H890" s="23"/>
      <c r="I890" s="23"/>
      <c r="J890" s="23"/>
      <c r="K890" s="25">
        <f t="shared" si="62"/>
        <v>44699.199999999997</v>
      </c>
      <c r="M890" s="14"/>
      <c r="N890" s="14"/>
      <c r="O890" s="14"/>
      <c r="P890" s="14"/>
      <c r="Q890" s="14"/>
      <c r="R890" s="14"/>
      <c r="S890" s="14"/>
      <c r="T890" s="14"/>
      <c r="U890" s="14"/>
      <c r="V890" s="14"/>
    </row>
    <row r="891" spans="1:22" s="17" customFormat="1" ht="47.25" x14ac:dyDescent="0.2">
      <c r="A891" s="85"/>
      <c r="B891" s="50" t="s">
        <v>471</v>
      </c>
      <c r="C891" s="22">
        <v>942</v>
      </c>
      <c r="D891" s="23" t="s">
        <v>6</v>
      </c>
      <c r="E891" s="23" t="s">
        <v>17</v>
      </c>
      <c r="F891" s="23" t="s">
        <v>23</v>
      </c>
      <c r="G891" s="41">
        <v>1</v>
      </c>
      <c r="H891" s="23"/>
      <c r="I891" s="23"/>
      <c r="J891" s="23"/>
      <c r="K891" s="25">
        <f t="shared" si="62"/>
        <v>44699.199999999997</v>
      </c>
      <c r="M891" s="14"/>
      <c r="N891" s="14"/>
      <c r="O891" s="14"/>
      <c r="P891" s="14"/>
      <c r="Q891" s="14"/>
      <c r="R891" s="14"/>
      <c r="S891" s="14"/>
      <c r="T891" s="14"/>
      <c r="U891" s="14"/>
      <c r="V891" s="14"/>
    </row>
    <row r="892" spans="1:22" s="17" customFormat="1" ht="47.25" x14ac:dyDescent="0.2">
      <c r="A892" s="85"/>
      <c r="B892" s="50" t="s">
        <v>426</v>
      </c>
      <c r="C892" s="22">
        <v>942</v>
      </c>
      <c r="D892" s="23" t="s">
        <v>6</v>
      </c>
      <c r="E892" s="23" t="s">
        <v>17</v>
      </c>
      <c r="F892" s="23" t="s">
        <v>23</v>
      </c>
      <c r="G892" s="41">
        <v>1</v>
      </c>
      <c r="H892" s="23" t="s">
        <v>2</v>
      </c>
      <c r="I892" s="23"/>
      <c r="J892" s="23"/>
      <c r="K892" s="25">
        <f>K893+K897+K899+K901</f>
        <v>44699.199999999997</v>
      </c>
      <c r="M892" s="14"/>
      <c r="N892" s="14"/>
      <c r="O892" s="14"/>
      <c r="P892" s="14"/>
      <c r="Q892" s="14"/>
      <c r="R892" s="14"/>
      <c r="S892" s="14"/>
      <c r="T892" s="14"/>
      <c r="U892" s="14"/>
      <c r="V892" s="14"/>
    </row>
    <row r="893" spans="1:22" s="17" customFormat="1" x14ac:dyDescent="0.2">
      <c r="A893" s="85"/>
      <c r="B893" s="50" t="s">
        <v>54</v>
      </c>
      <c r="C893" s="22">
        <v>942</v>
      </c>
      <c r="D893" s="23" t="s">
        <v>6</v>
      </c>
      <c r="E893" s="23" t="s">
        <v>17</v>
      </c>
      <c r="F893" s="23" t="s">
        <v>23</v>
      </c>
      <c r="G893" s="41">
        <v>1</v>
      </c>
      <c r="H893" s="23" t="s">
        <v>2</v>
      </c>
      <c r="I893" s="23" t="s">
        <v>101</v>
      </c>
      <c r="J893" s="23"/>
      <c r="K893" s="25">
        <f>K894+K895+K896</f>
        <v>4075.1</v>
      </c>
      <c r="M893" s="14"/>
      <c r="N893" s="14"/>
      <c r="O893" s="14"/>
      <c r="P893" s="14"/>
      <c r="Q893" s="14"/>
      <c r="R893" s="14"/>
      <c r="S893" s="14"/>
      <c r="T893" s="14"/>
      <c r="U893" s="14"/>
      <c r="V893" s="14"/>
    </row>
    <row r="894" spans="1:22" s="17" customFormat="1" ht="31.5" x14ac:dyDescent="0.2">
      <c r="A894" s="85"/>
      <c r="B894" s="50" t="s">
        <v>55</v>
      </c>
      <c r="C894" s="22">
        <v>942</v>
      </c>
      <c r="D894" s="23" t="s">
        <v>6</v>
      </c>
      <c r="E894" s="23" t="s">
        <v>17</v>
      </c>
      <c r="F894" s="23" t="s">
        <v>23</v>
      </c>
      <c r="G894" s="41">
        <v>1</v>
      </c>
      <c r="H894" s="23" t="s">
        <v>2</v>
      </c>
      <c r="I894" s="23" t="s">
        <v>101</v>
      </c>
      <c r="J894" s="23" t="s">
        <v>56</v>
      </c>
      <c r="K894" s="25">
        <v>3931.2</v>
      </c>
      <c r="M894" s="14"/>
      <c r="N894" s="14"/>
      <c r="O894" s="14"/>
      <c r="P894" s="14"/>
      <c r="Q894" s="14"/>
      <c r="R894" s="14"/>
      <c r="S894" s="14"/>
      <c r="T894" s="14"/>
      <c r="U894" s="14"/>
      <c r="V894" s="14"/>
    </row>
    <row r="895" spans="1:22" s="17" customFormat="1" ht="31.5" x14ac:dyDescent="0.2">
      <c r="A895" s="85"/>
      <c r="B895" s="50" t="s">
        <v>166</v>
      </c>
      <c r="C895" s="22">
        <v>942</v>
      </c>
      <c r="D895" s="23" t="s">
        <v>6</v>
      </c>
      <c r="E895" s="23" t="s">
        <v>17</v>
      </c>
      <c r="F895" s="23" t="s">
        <v>23</v>
      </c>
      <c r="G895" s="41">
        <v>1</v>
      </c>
      <c r="H895" s="23" t="s">
        <v>2</v>
      </c>
      <c r="I895" s="23" t="s">
        <v>101</v>
      </c>
      <c r="J895" s="23" t="s">
        <v>58</v>
      </c>
      <c r="K895" s="25">
        <v>135.9</v>
      </c>
      <c r="M895" s="14"/>
      <c r="N895" s="14"/>
      <c r="O895" s="14"/>
      <c r="P895" s="14"/>
      <c r="Q895" s="14"/>
      <c r="R895" s="14"/>
      <c r="S895" s="14"/>
      <c r="T895" s="14"/>
      <c r="U895" s="14"/>
      <c r="V895" s="14"/>
    </row>
    <row r="896" spans="1:22" s="17" customFormat="1" x14ac:dyDescent="0.2">
      <c r="A896" s="85"/>
      <c r="B896" s="50" t="s">
        <v>60</v>
      </c>
      <c r="C896" s="22">
        <v>942</v>
      </c>
      <c r="D896" s="23" t="s">
        <v>6</v>
      </c>
      <c r="E896" s="23" t="s">
        <v>17</v>
      </c>
      <c r="F896" s="23" t="s">
        <v>23</v>
      </c>
      <c r="G896" s="41">
        <v>1</v>
      </c>
      <c r="H896" s="23" t="s">
        <v>2</v>
      </c>
      <c r="I896" s="23" t="s">
        <v>101</v>
      </c>
      <c r="J896" s="23" t="s">
        <v>61</v>
      </c>
      <c r="K896" s="25">
        <v>8</v>
      </c>
      <c r="M896" s="14"/>
      <c r="N896" s="14"/>
      <c r="O896" s="14"/>
      <c r="P896" s="14"/>
      <c r="Q896" s="14"/>
      <c r="R896" s="14"/>
      <c r="S896" s="14"/>
      <c r="T896" s="14"/>
      <c r="U896" s="14"/>
      <c r="V896" s="14"/>
    </row>
    <row r="897" spans="1:22" s="17" customFormat="1" ht="51" customHeight="1" x14ac:dyDescent="0.2">
      <c r="A897" s="85"/>
      <c r="B897" s="50" t="s">
        <v>85</v>
      </c>
      <c r="C897" s="22">
        <v>942</v>
      </c>
      <c r="D897" s="23" t="s">
        <v>6</v>
      </c>
      <c r="E897" s="23" t="s">
        <v>17</v>
      </c>
      <c r="F897" s="23" t="s">
        <v>23</v>
      </c>
      <c r="G897" s="41">
        <v>1</v>
      </c>
      <c r="H897" s="23" t="s">
        <v>2</v>
      </c>
      <c r="I897" s="23" t="s">
        <v>113</v>
      </c>
      <c r="J897" s="23"/>
      <c r="K897" s="25">
        <f>SUM(K898)</f>
        <v>40491.5</v>
      </c>
      <c r="M897" s="14"/>
      <c r="N897" s="14"/>
      <c r="O897" s="14"/>
      <c r="P897" s="14"/>
      <c r="Q897" s="14"/>
      <c r="R897" s="14"/>
      <c r="S897" s="14"/>
      <c r="T897" s="14"/>
      <c r="U897" s="14"/>
      <c r="V897" s="14"/>
    </row>
    <row r="898" spans="1:22" s="17" customFormat="1" ht="31.9" customHeight="1" x14ac:dyDescent="0.2">
      <c r="A898" s="85"/>
      <c r="B898" s="50" t="s">
        <v>73</v>
      </c>
      <c r="C898" s="22">
        <v>942</v>
      </c>
      <c r="D898" s="23" t="s">
        <v>6</v>
      </c>
      <c r="E898" s="23" t="s">
        <v>17</v>
      </c>
      <c r="F898" s="23" t="s">
        <v>23</v>
      </c>
      <c r="G898" s="41">
        <v>1</v>
      </c>
      <c r="H898" s="23" t="s">
        <v>2</v>
      </c>
      <c r="I898" s="23" t="s">
        <v>113</v>
      </c>
      <c r="J898" s="23" t="s">
        <v>74</v>
      </c>
      <c r="K898" s="25">
        <v>40491.5</v>
      </c>
      <c r="M898" s="14"/>
      <c r="N898" s="14"/>
      <c r="O898" s="14"/>
      <c r="P898" s="14"/>
      <c r="Q898" s="14"/>
      <c r="R898" s="14"/>
      <c r="S898" s="14"/>
      <c r="T898" s="14"/>
      <c r="U898" s="14"/>
      <c r="V898" s="14"/>
    </row>
    <row r="899" spans="1:22" s="17" customFormat="1" ht="21" customHeight="1" x14ac:dyDescent="0.2">
      <c r="A899" s="85"/>
      <c r="B899" s="50" t="s">
        <v>397</v>
      </c>
      <c r="C899" s="22">
        <v>942</v>
      </c>
      <c r="D899" s="23" t="s">
        <v>6</v>
      </c>
      <c r="E899" s="23" t="s">
        <v>17</v>
      </c>
      <c r="F899" s="23" t="s">
        <v>23</v>
      </c>
      <c r="G899" s="41">
        <v>1</v>
      </c>
      <c r="H899" s="23" t="s">
        <v>2</v>
      </c>
      <c r="I899" s="23" t="s">
        <v>396</v>
      </c>
      <c r="J899" s="23"/>
      <c r="K899" s="25">
        <f>K900</f>
        <v>16.600000000000001</v>
      </c>
      <c r="M899" s="14"/>
      <c r="N899" s="14"/>
      <c r="O899" s="14"/>
      <c r="P899" s="14"/>
      <c r="Q899" s="14"/>
      <c r="R899" s="14"/>
      <c r="S899" s="14"/>
      <c r="T899" s="14"/>
      <c r="U899" s="14"/>
      <c r="V899" s="14"/>
    </row>
    <row r="900" spans="1:22" s="17" customFormat="1" ht="31.5" customHeight="1" x14ac:dyDescent="0.2">
      <c r="A900" s="85"/>
      <c r="B900" s="50" t="s">
        <v>166</v>
      </c>
      <c r="C900" s="22">
        <v>942</v>
      </c>
      <c r="D900" s="23" t="s">
        <v>6</v>
      </c>
      <c r="E900" s="23" t="s">
        <v>17</v>
      </c>
      <c r="F900" s="23" t="s">
        <v>23</v>
      </c>
      <c r="G900" s="41">
        <v>1</v>
      </c>
      <c r="H900" s="23" t="s">
        <v>2</v>
      </c>
      <c r="I900" s="23" t="s">
        <v>396</v>
      </c>
      <c r="J900" s="23" t="s">
        <v>58</v>
      </c>
      <c r="K900" s="25">
        <v>16.600000000000001</v>
      </c>
      <c r="M900" s="14"/>
      <c r="N900" s="14"/>
      <c r="O900" s="14"/>
      <c r="P900" s="14"/>
      <c r="Q900" s="14"/>
      <c r="R900" s="14"/>
      <c r="S900" s="14"/>
      <c r="T900" s="14"/>
      <c r="U900" s="14"/>
      <c r="V900" s="14"/>
    </row>
    <row r="901" spans="1:22" s="17" customFormat="1" ht="37.15" customHeight="1" x14ac:dyDescent="0.2">
      <c r="A901" s="85"/>
      <c r="B901" s="50" t="s">
        <v>404</v>
      </c>
      <c r="C901" s="22">
        <v>942</v>
      </c>
      <c r="D901" s="23" t="s">
        <v>6</v>
      </c>
      <c r="E901" s="23" t="s">
        <v>17</v>
      </c>
      <c r="F901" s="23" t="s">
        <v>23</v>
      </c>
      <c r="G901" s="41">
        <v>1</v>
      </c>
      <c r="H901" s="23" t="s">
        <v>2</v>
      </c>
      <c r="I901" s="23" t="s">
        <v>403</v>
      </c>
      <c r="J901" s="23"/>
      <c r="K901" s="25">
        <f>K902</f>
        <v>116</v>
      </c>
      <c r="M901" s="14"/>
      <c r="N901" s="14"/>
      <c r="O901" s="14"/>
      <c r="P901" s="14"/>
      <c r="Q901" s="14"/>
      <c r="R901" s="14"/>
      <c r="S901" s="14"/>
      <c r="T901" s="14"/>
      <c r="U901" s="14"/>
      <c r="V901" s="14"/>
    </row>
    <row r="902" spans="1:22" s="17" customFormat="1" ht="30.75" customHeight="1" x14ac:dyDescent="0.2">
      <c r="A902" s="85"/>
      <c r="B902" s="50" t="s">
        <v>166</v>
      </c>
      <c r="C902" s="22">
        <v>942</v>
      </c>
      <c r="D902" s="23" t="s">
        <v>6</v>
      </c>
      <c r="E902" s="23" t="s">
        <v>17</v>
      </c>
      <c r="F902" s="23" t="s">
        <v>23</v>
      </c>
      <c r="G902" s="41">
        <v>1</v>
      </c>
      <c r="H902" s="23" t="s">
        <v>2</v>
      </c>
      <c r="I902" s="23" t="s">
        <v>403</v>
      </c>
      <c r="J902" s="23" t="s">
        <v>58</v>
      </c>
      <c r="K902" s="25">
        <v>116</v>
      </c>
      <c r="M902" s="14"/>
      <c r="N902" s="14"/>
      <c r="O902" s="14"/>
      <c r="P902" s="14"/>
      <c r="Q902" s="14"/>
      <c r="R902" s="14"/>
      <c r="S902" s="14"/>
      <c r="T902" s="14"/>
      <c r="U902" s="14"/>
      <c r="V902" s="14"/>
    </row>
    <row r="903" spans="1:22" s="17" customFormat="1" x14ac:dyDescent="0.2">
      <c r="A903" s="85"/>
      <c r="B903" s="50" t="s">
        <v>18</v>
      </c>
      <c r="C903" s="22">
        <v>942</v>
      </c>
      <c r="D903" s="23" t="s">
        <v>8</v>
      </c>
      <c r="E903" s="23"/>
      <c r="F903" s="23"/>
      <c r="G903" s="41"/>
      <c r="H903" s="23"/>
      <c r="I903" s="23"/>
      <c r="J903" s="23"/>
      <c r="K903" s="25">
        <f>SUM(K904)</f>
        <v>25.1</v>
      </c>
      <c r="M903" s="14"/>
      <c r="N903" s="14"/>
      <c r="O903" s="14"/>
      <c r="P903" s="14"/>
      <c r="Q903" s="14"/>
      <c r="R903" s="14"/>
      <c r="S903" s="14"/>
      <c r="T903" s="14"/>
      <c r="U903" s="14"/>
      <c r="V903" s="14"/>
    </row>
    <row r="904" spans="1:22" s="17" customFormat="1" ht="31.5" x14ac:dyDescent="0.2">
      <c r="A904" s="85"/>
      <c r="B904" s="50" t="s">
        <v>398</v>
      </c>
      <c r="C904" s="22">
        <v>942</v>
      </c>
      <c r="D904" s="23" t="s">
        <v>8</v>
      </c>
      <c r="E904" s="23" t="s">
        <v>7</v>
      </c>
      <c r="F904" s="23"/>
      <c r="G904" s="41"/>
      <c r="H904" s="23"/>
      <c r="I904" s="23"/>
      <c r="J904" s="23"/>
      <c r="K904" s="25">
        <f>SUM(K905)</f>
        <v>25.1</v>
      </c>
      <c r="M904" s="14"/>
      <c r="N904" s="14"/>
      <c r="O904" s="14"/>
      <c r="P904" s="14"/>
      <c r="Q904" s="14"/>
      <c r="R904" s="14"/>
      <c r="S904" s="14"/>
      <c r="T904" s="14"/>
      <c r="U904" s="14"/>
      <c r="V904" s="14"/>
    </row>
    <row r="905" spans="1:22" s="17" customFormat="1" ht="35.450000000000003" customHeight="1" x14ac:dyDescent="0.2">
      <c r="A905" s="85"/>
      <c r="B905" s="50" t="s">
        <v>470</v>
      </c>
      <c r="C905" s="22">
        <v>942</v>
      </c>
      <c r="D905" s="23" t="s">
        <v>8</v>
      </c>
      <c r="E905" s="23" t="s">
        <v>7</v>
      </c>
      <c r="F905" s="23" t="s">
        <v>23</v>
      </c>
      <c r="G905" s="41"/>
      <c r="H905" s="23"/>
      <c r="I905" s="23"/>
      <c r="J905" s="23"/>
      <c r="K905" s="25">
        <f>SUM(K906)</f>
        <v>25.1</v>
      </c>
      <c r="M905" s="14"/>
      <c r="N905" s="14"/>
      <c r="O905" s="14"/>
      <c r="P905" s="14"/>
      <c r="Q905" s="14"/>
      <c r="R905" s="14"/>
      <c r="S905" s="14"/>
      <c r="T905" s="14"/>
      <c r="U905" s="14"/>
      <c r="V905" s="14"/>
    </row>
    <row r="906" spans="1:22" s="17" customFormat="1" ht="52.15" customHeight="1" x14ac:dyDescent="0.2">
      <c r="A906" s="85"/>
      <c r="B906" s="50" t="s">
        <v>471</v>
      </c>
      <c r="C906" s="22">
        <v>942</v>
      </c>
      <c r="D906" s="23" t="s">
        <v>8</v>
      </c>
      <c r="E906" s="23" t="s">
        <v>7</v>
      </c>
      <c r="F906" s="23" t="s">
        <v>23</v>
      </c>
      <c r="G906" s="41">
        <v>1</v>
      </c>
      <c r="H906" s="23"/>
      <c r="I906" s="23"/>
      <c r="J906" s="23"/>
      <c r="K906" s="25">
        <f>SUM(K907)</f>
        <v>25.1</v>
      </c>
      <c r="M906" s="14"/>
      <c r="N906" s="14"/>
      <c r="O906" s="14"/>
      <c r="P906" s="14"/>
      <c r="Q906" s="14"/>
      <c r="R906" s="14"/>
      <c r="S906" s="14"/>
      <c r="T906" s="14"/>
      <c r="U906" s="14"/>
      <c r="V906" s="14"/>
    </row>
    <row r="907" spans="1:22" s="17" customFormat="1" ht="34.15" customHeight="1" x14ac:dyDescent="0.2">
      <c r="A907" s="85"/>
      <c r="B907" s="50" t="s">
        <v>426</v>
      </c>
      <c r="C907" s="22">
        <v>942</v>
      </c>
      <c r="D907" s="23" t="s">
        <v>8</v>
      </c>
      <c r="E907" s="23" t="s">
        <v>7</v>
      </c>
      <c r="F907" s="23" t="s">
        <v>23</v>
      </c>
      <c r="G907" s="41">
        <v>1</v>
      </c>
      <c r="H907" s="23" t="s">
        <v>2</v>
      </c>
      <c r="I907" s="23"/>
      <c r="J907" s="23"/>
      <c r="K907" s="25">
        <f>SUM(K908)</f>
        <v>25.1</v>
      </c>
      <c r="M907" s="14"/>
      <c r="N907" s="14"/>
      <c r="O907" s="14"/>
      <c r="P907" s="14"/>
      <c r="Q907" s="14"/>
      <c r="R907" s="14"/>
      <c r="S907" s="14"/>
      <c r="T907" s="14"/>
      <c r="U907" s="14"/>
      <c r="V907" s="14"/>
    </row>
    <row r="908" spans="1:22" s="17" customFormat="1" ht="16.5" customHeight="1" x14ac:dyDescent="0.2">
      <c r="A908" s="85"/>
      <c r="B908" s="50" t="s">
        <v>400</v>
      </c>
      <c r="C908" s="22">
        <v>942</v>
      </c>
      <c r="D908" s="23" t="s">
        <v>8</v>
      </c>
      <c r="E908" s="23" t="s">
        <v>7</v>
      </c>
      <c r="F908" s="23" t="s">
        <v>23</v>
      </c>
      <c r="G908" s="41">
        <v>1</v>
      </c>
      <c r="H908" s="23" t="s">
        <v>2</v>
      </c>
      <c r="I908" s="23" t="s">
        <v>399</v>
      </c>
      <c r="J908" s="23"/>
      <c r="K908" s="25">
        <f>K909</f>
        <v>25.1</v>
      </c>
      <c r="M908" s="14"/>
      <c r="N908" s="14"/>
      <c r="O908" s="14"/>
      <c r="P908" s="14"/>
      <c r="Q908" s="14"/>
      <c r="R908" s="14"/>
      <c r="S908" s="14"/>
      <c r="T908" s="14"/>
      <c r="U908" s="14"/>
      <c r="V908" s="14"/>
    </row>
    <row r="909" spans="1:22" ht="33" customHeight="1" x14ac:dyDescent="0.2">
      <c r="A909" s="85"/>
      <c r="B909" s="50" t="s">
        <v>166</v>
      </c>
      <c r="C909" s="22">
        <v>942</v>
      </c>
      <c r="D909" s="23" t="s">
        <v>8</v>
      </c>
      <c r="E909" s="23" t="s">
        <v>7</v>
      </c>
      <c r="F909" s="23" t="s">
        <v>23</v>
      </c>
      <c r="G909" s="41">
        <v>1</v>
      </c>
      <c r="H909" s="23" t="s">
        <v>2</v>
      </c>
      <c r="I909" s="23" t="s">
        <v>399</v>
      </c>
      <c r="J909" s="23" t="s">
        <v>58</v>
      </c>
      <c r="K909" s="25">
        <v>25.1</v>
      </c>
    </row>
    <row r="910" spans="1:22" ht="35.450000000000003" customHeight="1" x14ac:dyDescent="0.2">
      <c r="A910" s="85" t="s">
        <v>10</v>
      </c>
      <c r="B910" s="50" t="s">
        <v>170</v>
      </c>
      <c r="C910" s="24" t="s">
        <v>171</v>
      </c>
      <c r="D910" s="23"/>
      <c r="E910" s="23"/>
      <c r="F910" s="23"/>
      <c r="G910" s="23"/>
      <c r="H910" s="23"/>
      <c r="I910" s="23"/>
      <c r="J910" s="23"/>
      <c r="K910" s="25">
        <f>SUM(K911+K934)</f>
        <v>13072.4</v>
      </c>
      <c r="L910" s="30"/>
      <c r="M910" s="31"/>
    </row>
    <row r="911" spans="1:22" ht="19.149999999999999" customHeight="1" x14ac:dyDescent="0.2">
      <c r="A911" s="85"/>
      <c r="B911" s="50" t="s">
        <v>1</v>
      </c>
      <c r="C911" s="24" t="s">
        <v>171</v>
      </c>
      <c r="D911" s="23" t="s">
        <v>2</v>
      </c>
      <c r="E911" s="23"/>
      <c r="F911" s="23"/>
      <c r="G911" s="23"/>
      <c r="H911" s="23"/>
      <c r="I911" s="23"/>
      <c r="J911" s="23"/>
      <c r="K911" s="25">
        <f t="shared" ref="K911:K913" si="63">SUM(K912)</f>
        <v>13047.3</v>
      </c>
    </row>
    <row r="912" spans="1:22" ht="21" customHeight="1" x14ac:dyDescent="0.2">
      <c r="A912" s="85"/>
      <c r="B912" s="50" t="s">
        <v>9</v>
      </c>
      <c r="C912" s="24" t="s">
        <v>171</v>
      </c>
      <c r="D912" s="23" t="s">
        <v>2</v>
      </c>
      <c r="E912" s="23" t="s">
        <v>41</v>
      </c>
      <c r="F912" s="23"/>
      <c r="G912" s="23"/>
      <c r="H912" s="23"/>
      <c r="I912" s="23"/>
      <c r="J912" s="23"/>
      <c r="K912" s="25">
        <f>SUM(K913)</f>
        <v>13047.3</v>
      </c>
    </row>
    <row r="913" spans="1:22" ht="38.450000000000003" customHeight="1" x14ac:dyDescent="0.2">
      <c r="A913" s="85"/>
      <c r="B913" s="50" t="s">
        <v>285</v>
      </c>
      <c r="C913" s="24" t="s">
        <v>171</v>
      </c>
      <c r="D913" s="23" t="s">
        <v>2</v>
      </c>
      <c r="E913" s="23" t="s">
        <v>41</v>
      </c>
      <c r="F913" s="23" t="s">
        <v>176</v>
      </c>
      <c r="G913" s="23"/>
      <c r="H913" s="23"/>
      <c r="I913" s="23"/>
      <c r="J913" s="23"/>
      <c r="K913" s="25">
        <f t="shared" si="63"/>
        <v>13047.3</v>
      </c>
    </row>
    <row r="914" spans="1:22" ht="48.6" customHeight="1" x14ac:dyDescent="0.2">
      <c r="A914" s="85"/>
      <c r="B914" s="50" t="s">
        <v>286</v>
      </c>
      <c r="C914" s="24" t="s">
        <v>171</v>
      </c>
      <c r="D914" s="23" t="s">
        <v>2</v>
      </c>
      <c r="E914" s="23" t="s">
        <v>41</v>
      </c>
      <c r="F914" s="23" t="s">
        <v>176</v>
      </c>
      <c r="G914" s="23" t="s">
        <v>118</v>
      </c>
      <c r="H914" s="23"/>
      <c r="I914" s="23"/>
      <c r="J914" s="23"/>
      <c r="K914" s="25">
        <f>SUM(K915+K925+K928+K931)</f>
        <v>13047.3</v>
      </c>
    </row>
    <row r="915" spans="1:22" ht="37.9" customHeight="1" x14ac:dyDescent="0.2">
      <c r="A915" s="85"/>
      <c r="B915" s="50" t="s">
        <v>177</v>
      </c>
      <c r="C915" s="24" t="s">
        <v>171</v>
      </c>
      <c r="D915" s="23" t="s">
        <v>2</v>
      </c>
      <c r="E915" s="23" t="s">
        <v>41</v>
      </c>
      <c r="F915" s="23" t="s">
        <v>176</v>
      </c>
      <c r="G915" s="23" t="s">
        <v>118</v>
      </c>
      <c r="H915" s="23" t="s">
        <v>2</v>
      </c>
      <c r="I915" s="23"/>
      <c r="J915" s="23"/>
      <c r="K915" s="25">
        <f>SUM(K916+K921+K923)</f>
        <v>7957</v>
      </c>
    </row>
    <row r="916" spans="1:22" ht="21" customHeight="1" x14ac:dyDescent="0.2">
      <c r="A916" s="85"/>
      <c r="B916" s="50" t="s">
        <v>54</v>
      </c>
      <c r="C916" s="24" t="s">
        <v>171</v>
      </c>
      <c r="D916" s="23" t="s">
        <v>2</v>
      </c>
      <c r="E916" s="23" t="s">
        <v>41</v>
      </c>
      <c r="F916" s="23" t="s">
        <v>176</v>
      </c>
      <c r="G916" s="23" t="s">
        <v>118</v>
      </c>
      <c r="H916" s="23" t="s">
        <v>2</v>
      </c>
      <c r="I916" s="23" t="s">
        <v>101</v>
      </c>
      <c r="J916" s="23"/>
      <c r="K916" s="25">
        <f>SUM(K917:K920)</f>
        <v>7871.9</v>
      </c>
    </row>
    <row r="917" spans="1:22" ht="33.6" customHeight="1" x14ac:dyDescent="0.2">
      <c r="A917" s="85"/>
      <c r="B917" s="50" t="s">
        <v>55</v>
      </c>
      <c r="C917" s="24" t="s">
        <v>171</v>
      </c>
      <c r="D917" s="23" t="s">
        <v>2</v>
      </c>
      <c r="E917" s="23" t="s">
        <v>41</v>
      </c>
      <c r="F917" s="23" t="s">
        <v>176</v>
      </c>
      <c r="G917" s="23" t="s">
        <v>118</v>
      </c>
      <c r="H917" s="23" t="s">
        <v>2</v>
      </c>
      <c r="I917" s="23" t="s">
        <v>101</v>
      </c>
      <c r="J917" s="23" t="s">
        <v>56</v>
      </c>
      <c r="K917" s="25">
        <v>7692.2</v>
      </c>
    </row>
    <row r="918" spans="1:22" ht="36" customHeight="1" x14ac:dyDescent="0.2">
      <c r="A918" s="85"/>
      <c r="B918" s="50" t="s">
        <v>166</v>
      </c>
      <c r="C918" s="24" t="s">
        <v>171</v>
      </c>
      <c r="D918" s="23" t="s">
        <v>2</v>
      </c>
      <c r="E918" s="23" t="s">
        <v>41</v>
      </c>
      <c r="F918" s="23" t="s">
        <v>176</v>
      </c>
      <c r="G918" s="23" t="s">
        <v>118</v>
      </c>
      <c r="H918" s="23" t="s">
        <v>2</v>
      </c>
      <c r="I918" s="23" t="s">
        <v>101</v>
      </c>
      <c r="J918" s="23" t="s">
        <v>58</v>
      </c>
      <c r="K918" s="25">
        <v>171.7</v>
      </c>
    </row>
    <row r="919" spans="1:22" ht="19.149999999999999" customHeight="1" x14ac:dyDescent="0.2">
      <c r="A919" s="85"/>
      <c r="B919" s="50" t="s">
        <v>66</v>
      </c>
      <c r="C919" s="24" t="s">
        <v>171</v>
      </c>
      <c r="D919" s="23" t="s">
        <v>2</v>
      </c>
      <c r="E919" s="23" t="s">
        <v>41</v>
      </c>
      <c r="F919" s="23" t="s">
        <v>176</v>
      </c>
      <c r="G919" s="23" t="s">
        <v>118</v>
      </c>
      <c r="H919" s="23" t="s">
        <v>2</v>
      </c>
      <c r="I919" s="23" t="s">
        <v>101</v>
      </c>
      <c r="J919" s="23" t="s">
        <v>67</v>
      </c>
      <c r="K919" s="25"/>
    </row>
    <row r="920" spans="1:22" ht="24.6" customHeight="1" x14ac:dyDescent="0.2">
      <c r="A920" s="85"/>
      <c r="B920" s="50" t="s">
        <v>60</v>
      </c>
      <c r="C920" s="24" t="s">
        <v>171</v>
      </c>
      <c r="D920" s="23" t="s">
        <v>2</v>
      </c>
      <c r="E920" s="23" t="s">
        <v>41</v>
      </c>
      <c r="F920" s="23" t="s">
        <v>176</v>
      </c>
      <c r="G920" s="23" t="s">
        <v>118</v>
      </c>
      <c r="H920" s="23" t="s">
        <v>2</v>
      </c>
      <c r="I920" s="23" t="s">
        <v>101</v>
      </c>
      <c r="J920" s="23" t="s">
        <v>61</v>
      </c>
      <c r="K920" s="25">
        <v>8</v>
      </c>
    </row>
    <row r="921" spans="1:22" s="17" customFormat="1" ht="22.9" customHeight="1" x14ac:dyDescent="0.2">
      <c r="A921" s="85"/>
      <c r="B921" s="50" t="s">
        <v>397</v>
      </c>
      <c r="C921" s="22">
        <v>947</v>
      </c>
      <c r="D921" s="23" t="s">
        <v>2</v>
      </c>
      <c r="E921" s="23" t="s">
        <v>41</v>
      </c>
      <c r="F921" s="23" t="s">
        <v>176</v>
      </c>
      <c r="G921" s="41">
        <v>1</v>
      </c>
      <c r="H921" s="23" t="s">
        <v>2</v>
      </c>
      <c r="I921" s="23" t="s">
        <v>396</v>
      </c>
      <c r="J921" s="23"/>
      <c r="K921" s="25">
        <f>SUM(K922)</f>
        <v>27.1</v>
      </c>
      <c r="M921" s="14"/>
      <c r="N921" s="14"/>
      <c r="O921" s="14"/>
      <c r="P921" s="14"/>
      <c r="Q921" s="14"/>
      <c r="R921" s="14"/>
      <c r="S921" s="14"/>
      <c r="T921" s="14"/>
      <c r="U921" s="14"/>
      <c r="V921" s="14"/>
    </row>
    <row r="922" spans="1:22" s="17" customFormat="1" ht="17.25" customHeight="1" x14ac:dyDescent="0.2">
      <c r="A922" s="85"/>
      <c r="B922" s="50" t="s">
        <v>166</v>
      </c>
      <c r="C922" s="22">
        <v>947</v>
      </c>
      <c r="D922" s="23" t="s">
        <v>2</v>
      </c>
      <c r="E922" s="23" t="s">
        <v>41</v>
      </c>
      <c r="F922" s="23" t="s">
        <v>176</v>
      </c>
      <c r="G922" s="41">
        <v>1</v>
      </c>
      <c r="H922" s="23" t="s">
        <v>2</v>
      </c>
      <c r="I922" s="23" t="s">
        <v>396</v>
      </c>
      <c r="J922" s="23" t="s">
        <v>58</v>
      </c>
      <c r="K922" s="25">
        <v>27.1</v>
      </c>
      <c r="M922" s="14"/>
      <c r="N922" s="14"/>
      <c r="O922" s="14"/>
      <c r="P922" s="14"/>
      <c r="Q922" s="14"/>
      <c r="R922" s="14"/>
      <c r="S922" s="14"/>
      <c r="T922" s="14"/>
      <c r="U922" s="14"/>
      <c r="V922" s="14"/>
    </row>
    <row r="923" spans="1:22" s="17" customFormat="1" ht="33.6" customHeight="1" x14ac:dyDescent="0.2">
      <c r="A923" s="85"/>
      <c r="B923" s="50" t="s">
        <v>401</v>
      </c>
      <c r="C923" s="22">
        <v>947</v>
      </c>
      <c r="D923" s="23" t="s">
        <v>2</v>
      </c>
      <c r="E923" s="23" t="s">
        <v>41</v>
      </c>
      <c r="F923" s="23" t="s">
        <v>176</v>
      </c>
      <c r="G923" s="41">
        <v>1</v>
      </c>
      <c r="H923" s="23" t="s">
        <v>2</v>
      </c>
      <c r="I923" s="23" t="s">
        <v>402</v>
      </c>
      <c r="J923" s="23"/>
      <c r="K923" s="25">
        <f>SUM(K924)</f>
        <v>58</v>
      </c>
      <c r="M923" s="14"/>
      <c r="N923" s="14"/>
      <c r="O923" s="14"/>
      <c r="P923" s="14"/>
      <c r="Q923" s="14"/>
      <c r="R923" s="14"/>
      <c r="S923" s="14"/>
      <c r="T923" s="14"/>
      <c r="U923" s="14"/>
      <c r="V923" s="14"/>
    </row>
    <row r="924" spans="1:22" s="17" customFormat="1" ht="33.6" customHeight="1" x14ac:dyDescent="0.2">
      <c r="A924" s="85"/>
      <c r="B924" s="50" t="s">
        <v>166</v>
      </c>
      <c r="C924" s="22">
        <v>947</v>
      </c>
      <c r="D924" s="23" t="s">
        <v>2</v>
      </c>
      <c r="E924" s="23" t="s">
        <v>41</v>
      </c>
      <c r="F924" s="23" t="s">
        <v>176</v>
      </c>
      <c r="G924" s="41">
        <v>1</v>
      </c>
      <c r="H924" s="23" t="s">
        <v>2</v>
      </c>
      <c r="I924" s="23" t="s">
        <v>402</v>
      </c>
      <c r="J924" s="23" t="s">
        <v>58</v>
      </c>
      <c r="K924" s="25">
        <v>58</v>
      </c>
      <c r="M924" s="14"/>
      <c r="N924" s="14"/>
      <c r="O924" s="14"/>
      <c r="P924" s="14"/>
      <c r="Q924" s="14"/>
      <c r="R924" s="14"/>
      <c r="S924" s="14"/>
      <c r="T924" s="14"/>
      <c r="U924" s="14"/>
      <c r="V924" s="14"/>
    </row>
    <row r="925" spans="1:22" s="17" customFormat="1" ht="48" customHeight="1" x14ac:dyDescent="0.2">
      <c r="A925" s="85"/>
      <c r="B925" s="50" t="s">
        <v>287</v>
      </c>
      <c r="C925" s="24" t="s">
        <v>171</v>
      </c>
      <c r="D925" s="23" t="s">
        <v>2</v>
      </c>
      <c r="E925" s="23" t="s">
        <v>41</v>
      </c>
      <c r="F925" s="23" t="s">
        <v>176</v>
      </c>
      <c r="G925" s="23" t="s">
        <v>118</v>
      </c>
      <c r="H925" s="23" t="s">
        <v>4</v>
      </c>
      <c r="I925" s="23"/>
      <c r="J925" s="23"/>
      <c r="K925" s="25">
        <f t="shared" ref="K925:K926" si="64">K926</f>
        <v>4449.5</v>
      </c>
      <c r="M925" s="14"/>
      <c r="N925" s="14"/>
      <c r="O925" s="14"/>
      <c r="P925" s="14"/>
      <c r="Q925" s="14"/>
      <c r="R925" s="14"/>
      <c r="S925" s="14"/>
      <c r="T925" s="14"/>
      <c r="U925" s="14"/>
      <c r="V925" s="14"/>
    </row>
    <row r="926" spans="1:22" s="17" customFormat="1" ht="52.9" customHeight="1" x14ac:dyDescent="0.2">
      <c r="A926" s="85"/>
      <c r="B926" s="50" t="s">
        <v>85</v>
      </c>
      <c r="C926" s="24" t="s">
        <v>171</v>
      </c>
      <c r="D926" s="23" t="s">
        <v>2</v>
      </c>
      <c r="E926" s="23" t="s">
        <v>41</v>
      </c>
      <c r="F926" s="23" t="s">
        <v>176</v>
      </c>
      <c r="G926" s="23" t="s">
        <v>118</v>
      </c>
      <c r="H926" s="23" t="s">
        <v>4</v>
      </c>
      <c r="I926" s="23" t="s">
        <v>113</v>
      </c>
      <c r="J926" s="23"/>
      <c r="K926" s="25">
        <f t="shared" si="64"/>
        <v>4449.5</v>
      </c>
      <c r="M926" s="14"/>
      <c r="N926" s="14"/>
      <c r="O926" s="14"/>
      <c r="P926" s="14"/>
      <c r="Q926" s="14"/>
      <c r="R926" s="14"/>
      <c r="S926" s="14"/>
      <c r="T926" s="14"/>
      <c r="U926" s="14"/>
      <c r="V926" s="14"/>
    </row>
    <row r="927" spans="1:22" s="17" customFormat="1" ht="34.9" customHeight="1" x14ac:dyDescent="0.2">
      <c r="A927" s="85"/>
      <c r="B927" s="50" t="s">
        <v>73</v>
      </c>
      <c r="C927" s="24" t="s">
        <v>171</v>
      </c>
      <c r="D927" s="23" t="s">
        <v>2</v>
      </c>
      <c r="E927" s="23" t="s">
        <v>41</v>
      </c>
      <c r="F927" s="23" t="s">
        <v>176</v>
      </c>
      <c r="G927" s="23" t="s">
        <v>118</v>
      </c>
      <c r="H927" s="23" t="s">
        <v>4</v>
      </c>
      <c r="I927" s="23" t="s">
        <v>113</v>
      </c>
      <c r="J927" s="23" t="s">
        <v>74</v>
      </c>
      <c r="K927" s="25">
        <v>4449.5</v>
      </c>
      <c r="M927" s="14"/>
      <c r="N927" s="14"/>
      <c r="O927" s="14"/>
      <c r="P927" s="14"/>
      <c r="Q927" s="14"/>
      <c r="R927" s="14"/>
      <c r="S927" s="14"/>
      <c r="T927" s="14"/>
      <c r="U927" s="14"/>
      <c r="V927" s="14"/>
    </row>
    <row r="928" spans="1:22" s="17" customFormat="1" ht="33.6" customHeight="1" x14ac:dyDescent="0.2">
      <c r="A928" s="85"/>
      <c r="B928" s="50" t="s">
        <v>213</v>
      </c>
      <c r="C928" s="24" t="s">
        <v>171</v>
      </c>
      <c r="D928" s="23" t="s">
        <v>2</v>
      </c>
      <c r="E928" s="23" t="s">
        <v>41</v>
      </c>
      <c r="F928" s="23" t="s">
        <v>176</v>
      </c>
      <c r="G928" s="23" t="s">
        <v>118</v>
      </c>
      <c r="H928" s="23" t="s">
        <v>5</v>
      </c>
      <c r="I928" s="23"/>
      <c r="J928" s="23"/>
      <c r="K928" s="25">
        <f t="shared" ref="K928:K929" si="65">SUM(K929)</f>
        <v>250</v>
      </c>
      <c r="M928" s="14"/>
      <c r="N928" s="14"/>
      <c r="O928" s="14"/>
      <c r="P928" s="14"/>
      <c r="Q928" s="14"/>
      <c r="R928" s="14"/>
      <c r="S928" s="14"/>
      <c r="T928" s="14"/>
      <c r="U928" s="14"/>
      <c r="V928" s="14"/>
    </row>
    <row r="929" spans="1:22" s="17" customFormat="1" ht="51.6" customHeight="1" x14ac:dyDescent="0.2">
      <c r="A929" s="85"/>
      <c r="B929" s="50" t="s">
        <v>288</v>
      </c>
      <c r="C929" s="24" t="s">
        <v>171</v>
      </c>
      <c r="D929" s="23" t="s">
        <v>2</v>
      </c>
      <c r="E929" s="23" t="s">
        <v>41</v>
      </c>
      <c r="F929" s="23" t="s">
        <v>176</v>
      </c>
      <c r="G929" s="23" t="s">
        <v>118</v>
      </c>
      <c r="H929" s="23" t="s">
        <v>5</v>
      </c>
      <c r="I929" s="23" t="s">
        <v>214</v>
      </c>
      <c r="J929" s="23"/>
      <c r="K929" s="25">
        <f t="shared" si="65"/>
        <v>250</v>
      </c>
      <c r="M929" s="14"/>
      <c r="N929" s="14"/>
      <c r="O929" s="14"/>
      <c r="P929" s="14"/>
      <c r="Q929" s="14"/>
      <c r="R929" s="14"/>
      <c r="S929" s="14"/>
      <c r="T929" s="14"/>
      <c r="U929" s="14"/>
      <c r="V929" s="14"/>
    </row>
    <row r="930" spans="1:22" s="17" customFormat="1" ht="33.6" customHeight="1" x14ac:dyDescent="0.2">
      <c r="A930" s="85"/>
      <c r="B930" s="50" t="s">
        <v>166</v>
      </c>
      <c r="C930" s="24" t="s">
        <v>171</v>
      </c>
      <c r="D930" s="23" t="s">
        <v>2</v>
      </c>
      <c r="E930" s="23" t="s">
        <v>41</v>
      </c>
      <c r="F930" s="23" t="s">
        <v>176</v>
      </c>
      <c r="G930" s="23" t="s">
        <v>118</v>
      </c>
      <c r="H930" s="23" t="s">
        <v>5</v>
      </c>
      <c r="I930" s="23" t="s">
        <v>214</v>
      </c>
      <c r="J930" s="23" t="s">
        <v>58</v>
      </c>
      <c r="K930" s="25">
        <v>250</v>
      </c>
      <c r="M930" s="14"/>
      <c r="N930" s="14"/>
      <c r="O930" s="14"/>
      <c r="P930" s="14"/>
      <c r="Q930" s="14"/>
      <c r="R930" s="14"/>
      <c r="S930" s="14"/>
      <c r="T930" s="14"/>
      <c r="U930" s="14"/>
      <c r="V930" s="14"/>
    </row>
    <row r="931" spans="1:22" s="17" customFormat="1" ht="34.9" customHeight="1" x14ac:dyDescent="0.2">
      <c r="A931" s="85"/>
      <c r="B931" s="50" t="s">
        <v>294</v>
      </c>
      <c r="C931" s="24" t="s">
        <v>171</v>
      </c>
      <c r="D931" s="23" t="s">
        <v>2</v>
      </c>
      <c r="E931" s="23" t="s">
        <v>41</v>
      </c>
      <c r="F931" s="23" t="s">
        <v>176</v>
      </c>
      <c r="G931" s="23" t="s">
        <v>118</v>
      </c>
      <c r="H931" s="23" t="s">
        <v>6</v>
      </c>
      <c r="I931" s="23"/>
      <c r="J931" s="23"/>
      <c r="K931" s="25">
        <f>SUM(K932)</f>
        <v>390.8</v>
      </c>
      <c r="M931" s="14"/>
      <c r="N931" s="14"/>
      <c r="O931" s="14"/>
      <c r="P931" s="14"/>
      <c r="Q931" s="14"/>
      <c r="R931" s="14"/>
      <c r="S931" s="14"/>
      <c r="T931" s="14"/>
      <c r="U931" s="14"/>
      <c r="V931" s="14"/>
    </row>
    <row r="932" spans="1:22" s="17" customFormat="1" ht="37.9" customHeight="1" x14ac:dyDescent="0.2">
      <c r="A932" s="85"/>
      <c r="B932" s="50" t="s">
        <v>295</v>
      </c>
      <c r="C932" s="24" t="s">
        <v>171</v>
      </c>
      <c r="D932" s="23" t="s">
        <v>2</v>
      </c>
      <c r="E932" s="23" t="s">
        <v>41</v>
      </c>
      <c r="F932" s="23" t="s">
        <v>176</v>
      </c>
      <c r="G932" s="23" t="s">
        <v>118</v>
      </c>
      <c r="H932" s="23" t="s">
        <v>6</v>
      </c>
      <c r="I932" s="23" t="s">
        <v>293</v>
      </c>
      <c r="J932" s="23"/>
      <c r="K932" s="25">
        <f>SUM(K933)</f>
        <v>390.8</v>
      </c>
      <c r="M932" s="14"/>
      <c r="N932" s="14"/>
      <c r="O932" s="14"/>
      <c r="P932" s="14"/>
      <c r="Q932" s="14"/>
      <c r="R932" s="14"/>
      <c r="S932" s="14"/>
      <c r="T932" s="14"/>
      <c r="U932" s="14"/>
      <c r="V932" s="14"/>
    </row>
    <row r="933" spans="1:22" s="17" customFormat="1" ht="22.9" customHeight="1" x14ac:dyDescent="0.2">
      <c r="A933" s="85"/>
      <c r="B933" s="50" t="s">
        <v>60</v>
      </c>
      <c r="C933" s="24" t="s">
        <v>171</v>
      </c>
      <c r="D933" s="23" t="s">
        <v>2</v>
      </c>
      <c r="E933" s="23" t="s">
        <v>41</v>
      </c>
      <c r="F933" s="23" t="s">
        <v>176</v>
      </c>
      <c r="G933" s="23" t="s">
        <v>118</v>
      </c>
      <c r="H933" s="23" t="s">
        <v>6</v>
      </c>
      <c r="I933" s="23" t="s">
        <v>293</v>
      </c>
      <c r="J933" s="23" t="s">
        <v>61</v>
      </c>
      <c r="K933" s="25">
        <v>390.8</v>
      </c>
      <c r="M933" s="14"/>
      <c r="N933" s="14"/>
      <c r="O933" s="14"/>
      <c r="P933" s="14"/>
      <c r="Q933" s="14"/>
      <c r="R933" s="14"/>
      <c r="S933" s="14"/>
      <c r="T933" s="14"/>
      <c r="U933" s="14"/>
      <c r="V933" s="14"/>
    </row>
    <row r="934" spans="1:22" s="17" customFormat="1" x14ac:dyDescent="0.2">
      <c r="A934" s="85"/>
      <c r="B934" s="69" t="s">
        <v>18</v>
      </c>
      <c r="C934" s="24" t="s">
        <v>171</v>
      </c>
      <c r="D934" s="23" t="s">
        <v>8</v>
      </c>
      <c r="E934" s="23"/>
      <c r="F934" s="23"/>
      <c r="G934" s="23"/>
      <c r="H934" s="23"/>
      <c r="I934" s="23"/>
      <c r="J934" s="23"/>
      <c r="K934" s="25">
        <f t="shared" ref="K934:K938" si="66">SUM(K935)</f>
        <v>25.1</v>
      </c>
      <c r="M934" s="14"/>
      <c r="N934" s="14"/>
      <c r="O934" s="14"/>
      <c r="P934" s="14"/>
      <c r="Q934" s="14"/>
      <c r="R934" s="14"/>
      <c r="S934" s="14"/>
      <c r="T934" s="14"/>
      <c r="U934" s="14"/>
      <c r="V934" s="14"/>
    </row>
    <row r="935" spans="1:22" s="17" customFormat="1" ht="19.149999999999999" customHeight="1" x14ac:dyDescent="0.2">
      <c r="A935" s="85"/>
      <c r="B935" s="50" t="s">
        <v>398</v>
      </c>
      <c r="C935" s="22">
        <v>947</v>
      </c>
      <c r="D935" s="23" t="s">
        <v>8</v>
      </c>
      <c r="E935" s="23" t="s">
        <v>7</v>
      </c>
      <c r="F935" s="23"/>
      <c r="G935" s="23"/>
      <c r="H935" s="23"/>
      <c r="I935" s="23"/>
      <c r="J935" s="24"/>
      <c r="K935" s="25">
        <f t="shared" si="66"/>
        <v>25.1</v>
      </c>
      <c r="M935" s="14"/>
      <c r="N935" s="14"/>
      <c r="O935" s="14"/>
      <c r="P935" s="14"/>
      <c r="Q935" s="14"/>
      <c r="R935" s="14"/>
      <c r="S935" s="14"/>
      <c r="T935" s="14"/>
      <c r="U935" s="14"/>
      <c r="V935" s="14"/>
    </row>
    <row r="936" spans="1:22" s="17" customFormat="1" ht="31.5" x14ac:dyDescent="0.2">
      <c r="A936" s="85"/>
      <c r="B936" s="50" t="s">
        <v>285</v>
      </c>
      <c r="C936" s="22">
        <v>947</v>
      </c>
      <c r="D936" s="23" t="s">
        <v>8</v>
      </c>
      <c r="E936" s="23" t="s">
        <v>7</v>
      </c>
      <c r="F936" s="23" t="s">
        <v>176</v>
      </c>
      <c r="G936" s="23"/>
      <c r="H936" s="23"/>
      <c r="I936" s="23"/>
      <c r="J936" s="24"/>
      <c r="K936" s="25">
        <f t="shared" si="66"/>
        <v>25.1</v>
      </c>
      <c r="M936" s="14"/>
      <c r="N936" s="14"/>
      <c r="O936" s="14"/>
      <c r="P936" s="14"/>
      <c r="Q936" s="14"/>
      <c r="R936" s="14"/>
      <c r="S936" s="14"/>
      <c r="T936" s="14"/>
      <c r="U936" s="14"/>
      <c r="V936" s="14"/>
    </row>
    <row r="937" spans="1:22" s="17" customFormat="1" ht="48" customHeight="1" x14ac:dyDescent="0.2">
      <c r="A937" s="85"/>
      <c r="B937" s="50" t="s">
        <v>286</v>
      </c>
      <c r="C937" s="22">
        <v>947</v>
      </c>
      <c r="D937" s="23" t="s">
        <v>8</v>
      </c>
      <c r="E937" s="23" t="s">
        <v>7</v>
      </c>
      <c r="F937" s="23" t="s">
        <v>176</v>
      </c>
      <c r="G937" s="23" t="s">
        <v>118</v>
      </c>
      <c r="H937" s="23"/>
      <c r="I937" s="23"/>
      <c r="J937" s="24"/>
      <c r="K937" s="25">
        <f t="shared" si="66"/>
        <v>25.1</v>
      </c>
      <c r="M937" s="14"/>
      <c r="N937" s="14"/>
      <c r="O937" s="14"/>
      <c r="P937" s="14"/>
      <c r="Q937" s="14"/>
      <c r="R937" s="14"/>
      <c r="S937" s="14"/>
      <c r="T937" s="14"/>
      <c r="U937" s="14"/>
      <c r="V937" s="14"/>
    </row>
    <row r="938" spans="1:22" s="17" customFormat="1" ht="31.9" customHeight="1" x14ac:dyDescent="0.2">
      <c r="A938" s="85"/>
      <c r="B938" s="50" t="s">
        <v>177</v>
      </c>
      <c r="C938" s="22">
        <v>947</v>
      </c>
      <c r="D938" s="23" t="s">
        <v>8</v>
      </c>
      <c r="E938" s="23" t="s">
        <v>7</v>
      </c>
      <c r="F938" s="23" t="s">
        <v>176</v>
      </c>
      <c r="G938" s="23" t="s">
        <v>118</v>
      </c>
      <c r="H938" s="23" t="s">
        <v>2</v>
      </c>
      <c r="I938" s="23"/>
      <c r="J938" s="24"/>
      <c r="K938" s="25">
        <f t="shared" si="66"/>
        <v>25.1</v>
      </c>
      <c r="M938" s="14"/>
      <c r="N938" s="14"/>
      <c r="O938" s="14"/>
      <c r="P938" s="14"/>
      <c r="Q938" s="14"/>
      <c r="R938" s="14"/>
      <c r="S938" s="14"/>
      <c r="T938" s="14"/>
      <c r="U938" s="14"/>
      <c r="V938" s="14"/>
    </row>
    <row r="939" spans="1:22" s="17" customFormat="1" ht="19.899999999999999" customHeight="1" x14ac:dyDescent="0.2">
      <c r="A939" s="85"/>
      <c r="B939" s="50" t="s">
        <v>400</v>
      </c>
      <c r="C939" s="22">
        <v>947</v>
      </c>
      <c r="D939" s="23" t="s">
        <v>8</v>
      </c>
      <c r="E939" s="23" t="s">
        <v>7</v>
      </c>
      <c r="F939" s="23" t="s">
        <v>176</v>
      </c>
      <c r="G939" s="23" t="s">
        <v>118</v>
      </c>
      <c r="H939" s="23" t="s">
        <v>2</v>
      </c>
      <c r="I939" s="23" t="s">
        <v>399</v>
      </c>
      <c r="J939" s="24"/>
      <c r="K939" s="25">
        <f>SUM(K940)</f>
        <v>25.1</v>
      </c>
      <c r="M939" s="14"/>
      <c r="N939" s="14"/>
      <c r="O939" s="14"/>
      <c r="P939" s="14"/>
      <c r="Q939" s="14"/>
      <c r="R939" s="14"/>
      <c r="S939" s="14"/>
      <c r="T939" s="14"/>
      <c r="U939" s="14"/>
      <c r="V939" s="14"/>
    </row>
    <row r="940" spans="1:22" s="17" customFormat="1" ht="31.15" customHeight="1" x14ac:dyDescent="0.2">
      <c r="A940" s="85"/>
      <c r="B940" s="50" t="s">
        <v>166</v>
      </c>
      <c r="C940" s="22">
        <v>947</v>
      </c>
      <c r="D940" s="23" t="s">
        <v>8</v>
      </c>
      <c r="E940" s="23" t="s">
        <v>7</v>
      </c>
      <c r="F940" s="23" t="s">
        <v>176</v>
      </c>
      <c r="G940" s="23" t="s">
        <v>118</v>
      </c>
      <c r="H940" s="23" t="s">
        <v>2</v>
      </c>
      <c r="I940" s="23" t="s">
        <v>399</v>
      </c>
      <c r="J940" s="24" t="s">
        <v>58</v>
      </c>
      <c r="K940" s="25">
        <v>25.1</v>
      </c>
      <c r="M940" s="14"/>
      <c r="N940" s="14"/>
      <c r="O940" s="14"/>
      <c r="P940" s="14"/>
      <c r="Q940" s="14"/>
      <c r="R940" s="14"/>
      <c r="S940" s="14"/>
      <c r="T940" s="14"/>
      <c r="U940" s="14"/>
      <c r="V940" s="14"/>
    </row>
    <row r="941" spans="1:22" s="17" customFormat="1" ht="32.450000000000003" customHeight="1" x14ac:dyDescent="0.2">
      <c r="A941" s="85" t="s">
        <v>120</v>
      </c>
      <c r="B941" s="69" t="s">
        <v>51</v>
      </c>
      <c r="C941" s="24" t="s">
        <v>48</v>
      </c>
      <c r="D941" s="23"/>
      <c r="E941" s="23"/>
      <c r="F941" s="23"/>
      <c r="G941" s="23"/>
      <c r="H941" s="23"/>
      <c r="I941" s="23"/>
      <c r="J941" s="23"/>
      <c r="K941" s="25">
        <f>SUM(K958+K942)</f>
        <v>71725.899999999994</v>
      </c>
      <c r="M941" s="14"/>
      <c r="N941" s="14"/>
      <c r="O941" s="14"/>
      <c r="P941" s="14"/>
      <c r="Q941" s="14"/>
      <c r="R941" s="14"/>
      <c r="S941" s="14"/>
      <c r="T941" s="14"/>
      <c r="U941" s="14"/>
      <c r="V941" s="14"/>
    </row>
    <row r="942" spans="1:22" s="17" customFormat="1" ht="18" customHeight="1" x14ac:dyDescent="0.2">
      <c r="A942" s="85"/>
      <c r="B942" s="66" t="s">
        <v>18</v>
      </c>
      <c r="C942" s="22">
        <v>953</v>
      </c>
      <c r="D942" s="23" t="s">
        <v>8</v>
      </c>
      <c r="E942" s="23"/>
      <c r="F942" s="23"/>
      <c r="G942" s="41"/>
      <c r="H942" s="23"/>
      <c r="I942" s="23"/>
      <c r="J942" s="23"/>
      <c r="K942" s="25">
        <f>SUM(K943)</f>
        <v>277.2</v>
      </c>
      <c r="M942" s="14"/>
      <c r="N942" s="14"/>
      <c r="O942" s="14"/>
      <c r="P942" s="14"/>
      <c r="Q942" s="14"/>
      <c r="R942" s="14"/>
      <c r="S942" s="14"/>
      <c r="T942" s="14"/>
      <c r="U942" s="14"/>
      <c r="V942" s="14"/>
    </row>
    <row r="943" spans="1:22" s="17" customFormat="1" ht="18" customHeight="1" x14ac:dyDescent="0.2">
      <c r="A943" s="85"/>
      <c r="B943" s="66" t="s">
        <v>27</v>
      </c>
      <c r="C943" s="22">
        <v>953</v>
      </c>
      <c r="D943" s="23" t="s">
        <v>8</v>
      </c>
      <c r="E943" s="23" t="s">
        <v>24</v>
      </c>
      <c r="F943" s="23"/>
      <c r="G943" s="41"/>
      <c r="H943" s="23"/>
      <c r="I943" s="23"/>
      <c r="J943" s="23"/>
      <c r="K943" s="25">
        <f t="shared" ref="K943" si="67">K944</f>
        <v>277.2</v>
      </c>
      <c r="M943" s="14"/>
      <c r="N943" s="14"/>
      <c r="O943" s="14"/>
      <c r="P943" s="14"/>
      <c r="Q943" s="14"/>
      <c r="R943" s="14"/>
      <c r="S943" s="14"/>
      <c r="T943" s="14"/>
      <c r="U943" s="14"/>
      <c r="V943" s="14"/>
    </row>
    <row r="944" spans="1:22" s="17" customFormat="1" ht="39" customHeight="1" x14ac:dyDescent="0.2">
      <c r="A944" s="85"/>
      <c r="B944" s="52" t="s">
        <v>289</v>
      </c>
      <c r="C944" s="22">
        <v>953</v>
      </c>
      <c r="D944" s="23" t="s">
        <v>8</v>
      </c>
      <c r="E944" s="23" t="s">
        <v>24</v>
      </c>
      <c r="F944" s="23" t="s">
        <v>21</v>
      </c>
      <c r="G944" s="23"/>
      <c r="H944" s="23"/>
      <c r="I944" s="23"/>
      <c r="J944" s="23"/>
      <c r="K944" s="25">
        <f>K949+K954+K945</f>
        <v>277.2</v>
      </c>
      <c r="M944" s="14"/>
      <c r="N944" s="14"/>
      <c r="O944" s="14"/>
      <c r="P944" s="14"/>
      <c r="Q944" s="14"/>
      <c r="R944" s="14"/>
      <c r="S944" s="14"/>
      <c r="T944" s="14"/>
      <c r="U944" s="14"/>
      <c r="V944" s="14"/>
    </row>
    <row r="945" spans="1:22" s="17" customFormat="1" x14ac:dyDescent="0.2">
      <c r="A945" s="85"/>
      <c r="B945" s="66" t="s">
        <v>466</v>
      </c>
      <c r="C945" s="22">
        <v>953</v>
      </c>
      <c r="D945" s="24" t="s">
        <v>8</v>
      </c>
      <c r="E945" s="24" t="s">
        <v>24</v>
      </c>
      <c r="F945" s="23" t="s">
        <v>21</v>
      </c>
      <c r="G945" s="41">
        <v>1</v>
      </c>
      <c r="H945" s="23"/>
      <c r="I945" s="23"/>
      <c r="J945" s="23"/>
      <c r="K945" s="25">
        <f>K946</f>
        <v>94</v>
      </c>
      <c r="M945" s="14"/>
      <c r="N945" s="14"/>
      <c r="O945" s="14"/>
      <c r="P945" s="14"/>
      <c r="Q945" s="14"/>
      <c r="R945" s="14"/>
      <c r="S945" s="14"/>
      <c r="T945" s="14"/>
      <c r="U945" s="14"/>
      <c r="V945" s="14"/>
    </row>
    <row r="946" spans="1:22" s="17" customFormat="1" ht="37.9" customHeight="1" x14ac:dyDescent="0.2">
      <c r="A946" s="85"/>
      <c r="B946" s="66" t="s">
        <v>446</v>
      </c>
      <c r="C946" s="22">
        <v>953</v>
      </c>
      <c r="D946" s="24" t="s">
        <v>8</v>
      </c>
      <c r="E946" s="24" t="s">
        <v>24</v>
      </c>
      <c r="F946" s="23" t="s">
        <v>21</v>
      </c>
      <c r="G946" s="41">
        <v>1</v>
      </c>
      <c r="H946" s="23" t="s">
        <v>2</v>
      </c>
      <c r="I946" s="23"/>
      <c r="J946" s="23"/>
      <c r="K946" s="25">
        <f>K947</f>
        <v>94</v>
      </c>
      <c r="M946" s="14"/>
      <c r="N946" s="14"/>
      <c r="O946" s="14"/>
      <c r="P946" s="14"/>
      <c r="Q946" s="14"/>
      <c r="R946" s="14"/>
      <c r="S946" s="14"/>
      <c r="T946" s="14"/>
      <c r="U946" s="14"/>
      <c r="V946" s="14"/>
    </row>
    <row r="947" spans="1:22" s="17" customFormat="1" ht="47.25" x14ac:dyDescent="0.2">
      <c r="A947" s="85"/>
      <c r="B947" s="66" t="s">
        <v>467</v>
      </c>
      <c r="C947" s="22">
        <v>953</v>
      </c>
      <c r="D947" s="24" t="s">
        <v>8</v>
      </c>
      <c r="E947" s="24" t="s">
        <v>24</v>
      </c>
      <c r="F947" s="23" t="s">
        <v>21</v>
      </c>
      <c r="G947" s="41">
        <v>1</v>
      </c>
      <c r="H947" s="23" t="s">
        <v>2</v>
      </c>
      <c r="I947" s="23" t="s">
        <v>447</v>
      </c>
      <c r="J947" s="23"/>
      <c r="K947" s="25">
        <f>K948</f>
        <v>94</v>
      </c>
      <c r="M947" s="14"/>
      <c r="N947" s="14"/>
      <c r="O947" s="14"/>
      <c r="P947" s="14"/>
      <c r="Q947" s="14"/>
      <c r="R947" s="14"/>
      <c r="S947" s="14"/>
      <c r="T947" s="14"/>
      <c r="U947" s="14"/>
      <c r="V947" s="14"/>
    </row>
    <row r="948" spans="1:22" s="17" customFormat="1" ht="31.5" x14ac:dyDescent="0.2">
      <c r="A948" s="85"/>
      <c r="B948" s="50" t="s">
        <v>166</v>
      </c>
      <c r="C948" s="22">
        <v>953</v>
      </c>
      <c r="D948" s="24" t="s">
        <v>8</v>
      </c>
      <c r="E948" s="24" t="s">
        <v>24</v>
      </c>
      <c r="F948" s="23" t="s">
        <v>21</v>
      </c>
      <c r="G948" s="41">
        <v>1</v>
      </c>
      <c r="H948" s="23" t="s">
        <v>2</v>
      </c>
      <c r="I948" s="23" t="s">
        <v>447</v>
      </c>
      <c r="J948" s="23" t="s">
        <v>58</v>
      </c>
      <c r="K948" s="25">
        <v>94</v>
      </c>
      <c r="M948" s="14"/>
      <c r="N948" s="14"/>
      <c r="O948" s="14"/>
      <c r="P948" s="14"/>
      <c r="Q948" s="14"/>
      <c r="R948" s="14"/>
      <c r="S948" s="14"/>
      <c r="T948" s="14"/>
      <c r="U948" s="14"/>
      <c r="V948" s="14"/>
    </row>
    <row r="949" spans="1:22" s="17" customFormat="1" x14ac:dyDescent="0.2">
      <c r="A949" s="85"/>
      <c r="B949" s="52" t="s">
        <v>290</v>
      </c>
      <c r="C949" s="22">
        <v>953</v>
      </c>
      <c r="D949" s="23" t="s">
        <v>8</v>
      </c>
      <c r="E949" s="23" t="s">
        <v>24</v>
      </c>
      <c r="F949" s="23" t="s">
        <v>21</v>
      </c>
      <c r="G949" s="41">
        <v>2</v>
      </c>
      <c r="H949" s="23"/>
      <c r="I949" s="23"/>
      <c r="J949" s="24"/>
      <c r="K949" s="25">
        <f t="shared" ref="K949:K950" si="68">SUM(K950)</f>
        <v>33.200000000000003</v>
      </c>
      <c r="M949" s="14"/>
      <c r="N949" s="14"/>
      <c r="O949" s="14"/>
      <c r="P949" s="14"/>
      <c r="Q949" s="14"/>
      <c r="R949" s="14"/>
      <c r="S949" s="14"/>
      <c r="T949" s="14"/>
      <c r="U949" s="14"/>
      <c r="V949" s="14"/>
    </row>
    <row r="950" spans="1:22" s="17" customFormat="1" ht="20.45" customHeight="1" x14ac:dyDescent="0.2">
      <c r="A950" s="85"/>
      <c r="B950" s="52" t="s">
        <v>163</v>
      </c>
      <c r="C950" s="22">
        <v>953</v>
      </c>
      <c r="D950" s="23" t="s">
        <v>8</v>
      </c>
      <c r="E950" s="23" t="s">
        <v>24</v>
      </c>
      <c r="F950" s="23" t="s">
        <v>21</v>
      </c>
      <c r="G950" s="41">
        <v>2</v>
      </c>
      <c r="H950" s="23" t="s">
        <v>2</v>
      </c>
      <c r="I950" s="23"/>
      <c r="J950" s="24"/>
      <c r="K950" s="25">
        <f t="shared" si="68"/>
        <v>33.200000000000003</v>
      </c>
      <c r="M950" s="14"/>
      <c r="N950" s="14"/>
      <c r="O950" s="14"/>
      <c r="P950" s="14"/>
      <c r="Q950" s="14"/>
      <c r="R950" s="14"/>
      <c r="S950" s="14"/>
      <c r="T950" s="14"/>
      <c r="U950" s="14"/>
      <c r="V950" s="14"/>
    </row>
    <row r="951" spans="1:22" s="17" customFormat="1" ht="85.9" customHeight="1" x14ac:dyDescent="0.2">
      <c r="A951" s="85"/>
      <c r="B951" s="71" t="s">
        <v>193</v>
      </c>
      <c r="C951" s="22">
        <v>953</v>
      </c>
      <c r="D951" s="23" t="s">
        <v>8</v>
      </c>
      <c r="E951" s="23" t="s">
        <v>24</v>
      </c>
      <c r="F951" s="23" t="s">
        <v>21</v>
      </c>
      <c r="G951" s="41">
        <v>2</v>
      </c>
      <c r="H951" s="23" t="s">
        <v>2</v>
      </c>
      <c r="I951" s="23" t="s">
        <v>414</v>
      </c>
      <c r="J951" s="24"/>
      <c r="K951" s="25">
        <f t="shared" ref="K951" si="69">SUM(K952:K953)</f>
        <v>33.200000000000003</v>
      </c>
      <c r="M951" s="14"/>
      <c r="N951" s="14"/>
      <c r="O951" s="14"/>
      <c r="P951" s="14"/>
      <c r="Q951" s="14"/>
      <c r="R951" s="14"/>
      <c r="S951" s="14"/>
      <c r="T951" s="14"/>
      <c r="U951" s="14"/>
      <c r="V951" s="14"/>
    </row>
    <row r="952" spans="1:22" s="17" customFormat="1" ht="36.6" customHeight="1" x14ac:dyDescent="0.2">
      <c r="A952" s="85"/>
      <c r="B952" s="50" t="s">
        <v>166</v>
      </c>
      <c r="C952" s="22">
        <v>953</v>
      </c>
      <c r="D952" s="23" t="s">
        <v>8</v>
      </c>
      <c r="E952" s="23" t="s">
        <v>24</v>
      </c>
      <c r="F952" s="23" t="s">
        <v>21</v>
      </c>
      <c r="G952" s="41">
        <v>2</v>
      </c>
      <c r="H952" s="23" t="s">
        <v>2</v>
      </c>
      <c r="I952" s="23" t="s">
        <v>414</v>
      </c>
      <c r="J952" s="24" t="s">
        <v>58</v>
      </c>
      <c r="K952" s="25">
        <v>33.200000000000003</v>
      </c>
      <c r="M952" s="14"/>
      <c r="N952" s="14"/>
      <c r="O952" s="14"/>
      <c r="P952" s="14"/>
      <c r="Q952" s="14"/>
      <c r="R952" s="14"/>
      <c r="S952" s="14"/>
      <c r="T952" s="14"/>
      <c r="U952" s="14"/>
      <c r="V952" s="14"/>
    </row>
    <row r="953" spans="1:22" s="17" customFormat="1" ht="21.6" customHeight="1" x14ac:dyDescent="0.2">
      <c r="A953" s="85"/>
      <c r="B953" s="57" t="s">
        <v>66</v>
      </c>
      <c r="C953" s="22">
        <v>953</v>
      </c>
      <c r="D953" s="23" t="s">
        <v>8</v>
      </c>
      <c r="E953" s="23" t="s">
        <v>24</v>
      </c>
      <c r="F953" s="23" t="s">
        <v>21</v>
      </c>
      <c r="G953" s="41">
        <v>2</v>
      </c>
      <c r="H953" s="23" t="s">
        <v>2</v>
      </c>
      <c r="I953" s="23" t="s">
        <v>414</v>
      </c>
      <c r="J953" s="24" t="s">
        <v>67</v>
      </c>
      <c r="K953" s="25"/>
      <c r="M953" s="14"/>
      <c r="N953" s="14"/>
      <c r="O953" s="14"/>
      <c r="P953" s="14"/>
      <c r="Q953" s="14"/>
      <c r="R953" s="14"/>
      <c r="S953" s="14"/>
      <c r="T953" s="14"/>
      <c r="U953" s="14"/>
      <c r="V953" s="14"/>
    </row>
    <row r="954" spans="1:22" s="17" customFormat="1" ht="36" customHeight="1" x14ac:dyDescent="0.2">
      <c r="A954" s="85"/>
      <c r="B954" s="50" t="s">
        <v>198</v>
      </c>
      <c r="C954" s="22">
        <v>953</v>
      </c>
      <c r="D954" s="23" t="s">
        <v>8</v>
      </c>
      <c r="E954" s="23" t="s">
        <v>24</v>
      </c>
      <c r="F954" s="23" t="s">
        <v>21</v>
      </c>
      <c r="G954" s="41">
        <v>3</v>
      </c>
      <c r="H954" s="23"/>
      <c r="I954" s="23"/>
      <c r="J954" s="23"/>
      <c r="K954" s="25">
        <f>SUM(K955)</f>
        <v>150</v>
      </c>
      <c r="M954" s="14"/>
      <c r="N954" s="14"/>
      <c r="O954" s="14"/>
      <c r="P954" s="14"/>
      <c r="Q954" s="14"/>
      <c r="R954" s="14"/>
      <c r="S954" s="14"/>
      <c r="T954" s="14"/>
      <c r="U954" s="14"/>
      <c r="V954" s="14"/>
    </row>
    <row r="955" spans="1:22" s="17" customFormat="1" ht="32.450000000000003" customHeight="1" x14ac:dyDescent="0.2">
      <c r="A955" s="85"/>
      <c r="B955" s="50" t="s">
        <v>154</v>
      </c>
      <c r="C955" s="22">
        <v>953</v>
      </c>
      <c r="D955" s="23" t="s">
        <v>8</v>
      </c>
      <c r="E955" s="23" t="s">
        <v>24</v>
      </c>
      <c r="F955" s="23" t="s">
        <v>21</v>
      </c>
      <c r="G955" s="41">
        <v>3</v>
      </c>
      <c r="H955" s="23" t="s">
        <v>2</v>
      </c>
      <c r="I955" s="23"/>
      <c r="J955" s="23"/>
      <c r="K955" s="25">
        <f>SUM(K956)</f>
        <v>150</v>
      </c>
      <c r="M955" s="14"/>
      <c r="N955" s="14"/>
      <c r="O955" s="14"/>
      <c r="P955" s="14"/>
      <c r="Q955" s="14"/>
      <c r="R955" s="14"/>
      <c r="S955" s="14"/>
      <c r="T955" s="14"/>
      <c r="U955" s="14"/>
      <c r="V955" s="14"/>
    </row>
    <row r="956" spans="1:22" s="17" customFormat="1" ht="52.15" customHeight="1" x14ac:dyDescent="0.2">
      <c r="A956" s="85"/>
      <c r="B956" s="50" t="s">
        <v>468</v>
      </c>
      <c r="C956" s="22">
        <v>953</v>
      </c>
      <c r="D956" s="23" t="s">
        <v>8</v>
      </c>
      <c r="E956" s="23" t="s">
        <v>24</v>
      </c>
      <c r="F956" s="23" t="s">
        <v>21</v>
      </c>
      <c r="G956" s="41">
        <v>3</v>
      </c>
      <c r="H956" s="23" t="s">
        <v>2</v>
      </c>
      <c r="I956" s="23" t="s">
        <v>332</v>
      </c>
      <c r="J956" s="23"/>
      <c r="K956" s="25">
        <f>SUM(K957)</f>
        <v>150</v>
      </c>
      <c r="M956" s="14"/>
      <c r="N956" s="14"/>
      <c r="O956" s="14"/>
      <c r="P956" s="14"/>
      <c r="Q956" s="14"/>
      <c r="R956" s="14"/>
      <c r="S956" s="14"/>
      <c r="T956" s="14"/>
      <c r="U956" s="14"/>
      <c r="V956" s="14"/>
    </row>
    <row r="957" spans="1:22" s="17" customFormat="1" ht="36" customHeight="1" x14ac:dyDescent="0.2">
      <c r="A957" s="85"/>
      <c r="B957" s="50" t="s">
        <v>166</v>
      </c>
      <c r="C957" s="22">
        <v>953</v>
      </c>
      <c r="D957" s="23" t="s">
        <v>8</v>
      </c>
      <c r="E957" s="23" t="s">
        <v>24</v>
      </c>
      <c r="F957" s="23" t="s">
        <v>21</v>
      </c>
      <c r="G957" s="41">
        <v>3</v>
      </c>
      <c r="H957" s="23" t="s">
        <v>2</v>
      </c>
      <c r="I957" s="23" t="s">
        <v>332</v>
      </c>
      <c r="J957" s="23" t="s">
        <v>58</v>
      </c>
      <c r="K957" s="25">
        <v>150</v>
      </c>
      <c r="M957" s="14"/>
      <c r="N957" s="14"/>
      <c r="O957" s="14"/>
      <c r="P957" s="14"/>
      <c r="Q957" s="14"/>
      <c r="R957" s="14"/>
      <c r="S957" s="14"/>
      <c r="T957" s="14"/>
      <c r="U957" s="14"/>
      <c r="V957" s="14"/>
    </row>
    <row r="958" spans="1:22" s="17" customFormat="1" ht="18" customHeight="1" x14ac:dyDescent="0.2">
      <c r="A958" s="85"/>
      <c r="B958" s="50" t="s">
        <v>20</v>
      </c>
      <c r="C958" s="22">
        <v>953</v>
      </c>
      <c r="D958" s="23" t="s">
        <v>21</v>
      </c>
      <c r="E958" s="24"/>
      <c r="F958" s="24"/>
      <c r="G958" s="22"/>
      <c r="H958" s="24"/>
      <c r="I958" s="24"/>
      <c r="J958" s="24"/>
      <c r="K958" s="25">
        <f>SUM(K959+K978)</f>
        <v>71448.7</v>
      </c>
      <c r="M958" s="14"/>
      <c r="N958" s="14"/>
      <c r="O958" s="14"/>
      <c r="P958" s="14"/>
      <c r="Q958" s="14"/>
      <c r="R958" s="14"/>
      <c r="S958" s="14"/>
      <c r="T958" s="14"/>
      <c r="U958" s="14"/>
      <c r="V958" s="14"/>
    </row>
    <row r="959" spans="1:22" s="17" customFormat="1" ht="22.15" customHeight="1" x14ac:dyDescent="0.2">
      <c r="A959" s="85"/>
      <c r="B959" s="50" t="s">
        <v>29</v>
      </c>
      <c r="C959" s="22">
        <v>953</v>
      </c>
      <c r="D959" s="24" t="s">
        <v>21</v>
      </c>
      <c r="E959" s="24" t="s">
        <v>6</v>
      </c>
      <c r="F959" s="24"/>
      <c r="G959" s="22"/>
      <c r="H959" s="24"/>
      <c r="I959" s="24"/>
      <c r="J959" s="24"/>
      <c r="K959" s="25">
        <f>SUM(K960)</f>
        <v>59598.9</v>
      </c>
      <c r="M959" s="14"/>
      <c r="N959" s="14"/>
      <c r="O959" s="14"/>
      <c r="P959" s="14"/>
      <c r="Q959" s="14"/>
      <c r="R959" s="14"/>
      <c r="S959" s="14"/>
      <c r="T959" s="14"/>
      <c r="U959" s="14"/>
      <c r="V959" s="14"/>
    </row>
    <row r="960" spans="1:22" s="17" customFormat="1" ht="31.5" x14ac:dyDescent="0.2">
      <c r="A960" s="85"/>
      <c r="B960" s="52" t="s">
        <v>289</v>
      </c>
      <c r="C960" s="22">
        <v>953</v>
      </c>
      <c r="D960" s="24" t="s">
        <v>21</v>
      </c>
      <c r="E960" s="24" t="s">
        <v>6</v>
      </c>
      <c r="F960" s="24" t="s">
        <v>21</v>
      </c>
      <c r="G960" s="22"/>
      <c r="H960" s="24"/>
      <c r="I960" s="24"/>
      <c r="J960" s="24"/>
      <c r="K960" s="25">
        <f t="shared" ref="K960" si="70">SUM(K961)</f>
        <v>59598.9</v>
      </c>
      <c r="M960" s="14"/>
      <c r="N960" s="14"/>
      <c r="O960" s="14"/>
      <c r="P960" s="14"/>
      <c r="Q960" s="14"/>
      <c r="R960" s="14"/>
      <c r="S960" s="14"/>
      <c r="T960" s="14"/>
      <c r="U960" s="14"/>
      <c r="V960" s="14"/>
    </row>
    <row r="961" spans="1:22" s="17" customFormat="1" ht="21" customHeight="1" x14ac:dyDescent="0.2">
      <c r="A961" s="85"/>
      <c r="B961" s="52" t="s">
        <v>290</v>
      </c>
      <c r="C961" s="22">
        <v>953</v>
      </c>
      <c r="D961" s="24" t="s">
        <v>21</v>
      </c>
      <c r="E961" s="24" t="s">
        <v>6</v>
      </c>
      <c r="F961" s="24" t="s">
        <v>21</v>
      </c>
      <c r="G961" s="22">
        <v>2</v>
      </c>
      <c r="H961" s="24"/>
      <c r="I961" s="24"/>
      <c r="J961" s="24"/>
      <c r="K961" s="25">
        <f>SUM(K962)</f>
        <v>59598.9</v>
      </c>
      <c r="M961" s="14"/>
      <c r="N961" s="14"/>
      <c r="O961" s="14"/>
      <c r="P961" s="14"/>
      <c r="Q961" s="14"/>
      <c r="R961" s="14"/>
      <c r="S961" s="14"/>
      <c r="T961" s="14"/>
      <c r="U961" s="14"/>
      <c r="V961" s="14"/>
    </row>
    <row r="962" spans="1:22" s="17" customFormat="1" ht="16.899999999999999" customHeight="1" x14ac:dyDescent="0.2">
      <c r="A962" s="85"/>
      <c r="B962" s="65" t="s">
        <v>163</v>
      </c>
      <c r="C962" s="22">
        <v>953</v>
      </c>
      <c r="D962" s="24" t="s">
        <v>21</v>
      </c>
      <c r="E962" s="24" t="s">
        <v>6</v>
      </c>
      <c r="F962" s="24" t="s">
        <v>21</v>
      </c>
      <c r="G962" s="22">
        <v>2</v>
      </c>
      <c r="H962" s="24" t="s">
        <v>2</v>
      </c>
      <c r="I962" s="24"/>
      <c r="J962" s="24"/>
      <c r="K962" s="25">
        <f>SUM(K963+K966+K969+K972+K974+K976)</f>
        <v>59598.9</v>
      </c>
      <c r="M962" s="14"/>
      <c r="N962" s="14"/>
      <c r="O962" s="14"/>
      <c r="P962" s="14"/>
      <c r="Q962" s="14"/>
      <c r="R962" s="14"/>
      <c r="S962" s="14"/>
      <c r="T962" s="14"/>
      <c r="U962" s="14"/>
      <c r="V962" s="14"/>
    </row>
    <row r="963" spans="1:22" s="17" customFormat="1" ht="78.75" x14ac:dyDescent="0.2">
      <c r="A963" s="85"/>
      <c r="B963" s="65" t="s">
        <v>338</v>
      </c>
      <c r="C963" s="22">
        <v>953</v>
      </c>
      <c r="D963" s="24" t="s">
        <v>21</v>
      </c>
      <c r="E963" s="24" t="s">
        <v>6</v>
      </c>
      <c r="F963" s="24" t="s">
        <v>21</v>
      </c>
      <c r="G963" s="22">
        <v>2</v>
      </c>
      <c r="H963" s="24" t="s">
        <v>2</v>
      </c>
      <c r="I963" s="24" t="s">
        <v>415</v>
      </c>
      <c r="J963" s="24"/>
      <c r="K963" s="25">
        <f>SUM(K964:K965)</f>
        <v>40336.400000000001</v>
      </c>
      <c r="M963" s="14"/>
      <c r="N963" s="14"/>
      <c r="O963" s="14"/>
      <c r="P963" s="14"/>
      <c r="Q963" s="14"/>
      <c r="R963" s="14"/>
      <c r="S963" s="14"/>
      <c r="T963" s="14"/>
      <c r="U963" s="14"/>
      <c r="V963" s="14"/>
    </row>
    <row r="964" spans="1:22" s="17" customFormat="1" ht="32.450000000000003" customHeight="1" x14ac:dyDescent="0.2">
      <c r="A964" s="85"/>
      <c r="B964" s="50" t="s">
        <v>166</v>
      </c>
      <c r="C964" s="22">
        <v>953</v>
      </c>
      <c r="D964" s="24" t="s">
        <v>21</v>
      </c>
      <c r="E964" s="24" t="s">
        <v>6</v>
      </c>
      <c r="F964" s="24" t="s">
        <v>21</v>
      </c>
      <c r="G964" s="22">
        <v>2</v>
      </c>
      <c r="H964" s="24" t="s">
        <v>2</v>
      </c>
      <c r="I964" s="24" t="s">
        <v>415</v>
      </c>
      <c r="J964" s="24" t="s">
        <v>58</v>
      </c>
      <c r="K964" s="25">
        <v>501</v>
      </c>
      <c r="M964" s="14"/>
      <c r="N964" s="14"/>
      <c r="O964" s="14"/>
      <c r="P964" s="14"/>
      <c r="Q964" s="14"/>
      <c r="R964" s="14"/>
      <c r="S964" s="14"/>
      <c r="T964" s="14"/>
      <c r="U964" s="14"/>
      <c r="V964" s="14"/>
    </row>
    <row r="965" spans="1:22" s="17" customFormat="1" ht="16.899999999999999" customHeight="1" x14ac:dyDescent="0.2">
      <c r="A965" s="85"/>
      <c r="B965" s="50" t="s">
        <v>66</v>
      </c>
      <c r="C965" s="22">
        <v>953</v>
      </c>
      <c r="D965" s="24" t="s">
        <v>21</v>
      </c>
      <c r="E965" s="24" t="s">
        <v>6</v>
      </c>
      <c r="F965" s="24" t="s">
        <v>21</v>
      </c>
      <c r="G965" s="22">
        <v>2</v>
      </c>
      <c r="H965" s="24" t="s">
        <v>2</v>
      </c>
      <c r="I965" s="24" t="s">
        <v>415</v>
      </c>
      <c r="J965" s="24" t="s">
        <v>67</v>
      </c>
      <c r="K965" s="25">
        <f>39634.9+200.5</f>
        <v>39835.4</v>
      </c>
      <c r="M965" s="14"/>
      <c r="N965" s="14"/>
      <c r="O965" s="14"/>
      <c r="P965" s="14"/>
      <c r="Q965" s="14"/>
      <c r="R965" s="14"/>
      <c r="S965" s="14"/>
      <c r="T965" s="14"/>
      <c r="U965" s="14"/>
      <c r="V965" s="14"/>
    </row>
    <row r="966" spans="1:22" s="17" customFormat="1" ht="52.15" customHeight="1" x14ac:dyDescent="0.2">
      <c r="A966" s="85"/>
      <c r="B966" s="71" t="s">
        <v>432</v>
      </c>
      <c r="C966" s="22">
        <v>953</v>
      </c>
      <c r="D966" s="24" t="s">
        <v>21</v>
      </c>
      <c r="E966" s="24" t="s">
        <v>6</v>
      </c>
      <c r="F966" s="23" t="s">
        <v>21</v>
      </c>
      <c r="G966" s="23" t="s">
        <v>158</v>
      </c>
      <c r="H966" s="23" t="s">
        <v>2</v>
      </c>
      <c r="I966" s="23" t="s">
        <v>431</v>
      </c>
      <c r="J966" s="23"/>
      <c r="K966" s="25">
        <f>SUM(K967:K968)</f>
        <v>174.10000000000002</v>
      </c>
      <c r="M966" s="14"/>
      <c r="N966" s="14"/>
      <c r="O966" s="14"/>
      <c r="P966" s="14"/>
      <c r="Q966" s="14"/>
      <c r="R966" s="14"/>
      <c r="S966" s="14"/>
      <c r="T966" s="14"/>
      <c r="U966" s="14"/>
      <c r="V966" s="14"/>
    </row>
    <row r="967" spans="1:22" s="17" customFormat="1" ht="31.5" x14ac:dyDescent="0.2">
      <c r="A967" s="85"/>
      <c r="B967" s="50" t="s">
        <v>166</v>
      </c>
      <c r="C967" s="22">
        <v>953</v>
      </c>
      <c r="D967" s="24" t="s">
        <v>21</v>
      </c>
      <c r="E967" s="24" t="s">
        <v>6</v>
      </c>
      <c r="F967" s="23" t="s">
        <v>21</v>
      </c>
      <c r="G967" s="23" t="s">
        <v>158</v>
      </c>
      <c r="H967" s="23" t="s">
        <v>2</v>
      </c>
      <c r="I967" s="23" t="s">
        <v>431</v>
      </c>
      <c r="J967" s="23" t="s">
        <v>58</v>
      </c>
      <c r="K967" s="25">
        <v>2.8</v>
      </c>
      <c r="M967" s="14"/>
      <c r="N967" s="14"/>
      <c r="O967" s="14"/>
      <c r="P967" s="14"/>
      <c r="Q967" s="14"/>
      <c r="R967" s="14"/>
      <c r="S967" s="14"/>
      <c r="T967" s="14"/>
      <c r="U967" s="14"/>
      <c r="V967" s="14"/>
    </row>
    <row r="968" spans="1:22" s="17" customFormat="1" x14ac:dyDescent="0.2">
      <c r="A968" s="85"/>
      <c r="B968" s="50" t="s">
        <v>66</v>
      </c>
      <c r="C968" s="22">
        <v>953</v>
      </c>
      <c r="D968" s="24" t="s">
        <v>21</v>
      </c>
      <c r="E968" s="24" t="s">
        <v>6</v>
      </c>
      <c r="F968" s="23" t="s">
        <v>21</v>
      </c>
      <c r="G968" s="23" t="s">
        <v>158</v>
      </c>
      <c r="H968" s="23" t="s">
        <v>2</v>
      </c>
      <c r="I968" s="23" t="s">
        <v>431</v>
      </c>
      <c r="J968" s="23" t="s">
        <v>67</v>
      </c>
      <c r="K968" s="25">
        <f>170.4+0.9</f>
        <v>171.3</v>
      </c>
      <c r="M968" s="14"/>
      <c r="N968" s="14"/>
      <c r="O968" s="14"/>
      <c r="P968" s="14"/>
      <c r="Q968" s="14"/>
      <c r="R968" s="14"/>
      <c r="S968" s="14"/>
      <c r="T968" s="14"/>
      <c r="U968" s="14"/>
      <c r="V968" s="14"/>
    </row>
    <row r="969" spans="1:22" s="17" customFormat="1" ht="47.25" x14ac:dyDescent="0.2">
      <c r="A969" s="85"/>
      <c r="B969" s="57" t="s">
        <v>339</v>
      </c>
      <c r="C969" s="22">
        <v>953</v>
      </c>
      <c r="D969" s="24" t="s">
        <v>21</v>
      </c>
      <c r="E969" s="24" t="s">
        <v>6</v>
      </c>
      <c r="F969" s="24" t="s">
        <v>21</v>
      </c>
      <c r="G969" s="22">
        <v>2</v>
      </c>
      <c r="H969" s="24" t="s">
        <v>2</v>
      </c>
      <c r="I969" s="24" t="s">
        <v>416</v>
      </c>
      <c r="J969" s="24"/>
      <c r="K969" s="25">
        <f>SUM(K970:K971)</f>
        <v>18814.3</v>
      </c>
      <c r="M969" s="14"/>
      <c r="N969" s="14"/>
      <c r="O969" s="14"/>
      <c r="P969" s="14"/>
      <c r="Q969" s="14"/>
      <c r="R969" s="14"/>
      <c r="S969" s="14"/>
      <c r="T969" s="14"/>
      <c r="U969" s="14"/>
      <c r="V969" s="14"/>
    </row>
    <row r="970" spans="1:22" s="17" customFormat="1" ht="31.5" x14ac:dyDescent="0.2">
      <c r="A970" s="85"/>
      <c r="B970" s="50" t="s">
        <v>166</v>
      </c>
      <c r="C970" s="22">
        <v>953</v>
      </c>
      <c r="D970" s="24" t="s">
        <v>21</v>
      </c>
      <c r="E970" s="24" t="s">
        <v>6</v>
      </c>
      <c r="F970" s="24" t="s">
        <v>21</v>
      </c>
      <c r="G970" s="22">
        <v>2</v>
      </c>
      <c r="H970" s="24" t="s">
        <v>2</v>
      </c>
      <c r="I970" s="24" t="s">
        <v>416</v>
      </c>
      <c r="J970" s="24" t="s">
        <v>58</v>
      </c>
      <c r="K970" s="25">
        <v>242.7</v>
      </c>
      <c r="M970" s="14"/>
      <c r="N970" s="14"/>
      <c r="O970" s="14"/>
      <c r="P970" s="14"/>
      <c r="Q970" s="14"/>
      <c r="R970" s="14"/>
      <c r="S970" s="14"/>
      <c r="T970" s="14"/>
      <c r="U970" s="14"/>
      <c r="V970" s="14"/>
    </row>
    <row r="971" spans="1:22" s="17" customFormat="1" x14ac:dyDescent="0.2">
      <c r="A971" s="85"/>
      <c r="B971" s="50" t="s">
        <v>66</v>
      </c>
      <c r="C971" s="22">
        <v>953</v>
      </c>
      <c r="D971" s="24" t="s">
        <v>21</v>
      </c>
      <c r="E971" s="24" t="s">
        <v>6</v>
      </c>
      <c r="F971" s="24" t="s">
        <v>21</v>
      </c>
      <c r="G971" s="22">
        <v>2</v>
      </c>
      <c r="H971" s="24" t="s">
        <v>2</v>
      </c>
      <c r="I971" s="24" t="s">
        <v>416</v>
      </c>
      <c r="J971" s="24" t="s">
        <v>67</v>
      </c>
      <c r="K971" s="25">
        <v>18571.599999999999</v>
      </c>
      <c r="M971" s="14"/>
      <c r="N971" s="14"/>
      <c r="O971" s="14"/>
      <c r="P971" s="14"/>
      <c r="Q971" s="14"/>
      <c r="R971" s="14"/>
      <c r="S971" s="14"/>
      <c r="T971" s="14"/>
      <c r="U971" s="14"/>
      <c r="V971" s="14"/>
    </row>
    <row r="972" spans="1:22" s="17" customFormat="1" ht="67.5" customHeight="1" x14ac:dyDescent="0.2">
      <c r="A972" s="85"/>
      <c r="B972" s="71" t="s">
        <v>434</v>
      </c>
      <c r="C972" s="22">
        <v>953</v>
      </c>
      <c r="D972" s="24" t="s">
        <v>21</v>
      </c>
      <c r="E972" s="24" t="s">
        <v>6</v>
      </c>
      <c r="F972" s="23" t="s">
        <v>21</v>
      </c>
      <c r="G972" s="23" t="s">
        <v>158</v>
      </c>
      <c r="H972" s="23" t="s">
        <v>2</v>
      </c>
      <c r="I972" s="23" t="s">
        <v>433</v>
      </c>
      <c r="J972" s="23"/>
      <c r="K972" s="25">
        <f>K973</f>
        <v>202.9</v>
      </c>
      <c r="M972" s="14"/>
      <c r="N972" s="14"/>
      <c r="O972" s="14"/>
      <c r="P972" s="14"/>
      <c r="Q972" s="14"/>
      <c r="R972" s="14"/>
      <c r="S972" s="14"/>
      <c r="T972" s="14"/>
      <c r="U972" s="14"/>
      <c r="V972" s="14"/>
    </row>
    <row r="973" spans="1:22" s="17" customFormat="1" ht="17.45" customHeight="1" x14ac:dyDescent="0.2">
      <c r="A973" s="85"/>
      <c r="B973" s="50" t="s">
        <v>66</v>
      </c>
      <c r="C973" s="22">
        <v>953</v>
      </c>
      <c r="D973" s="24" t="s">
        <v>21</v>
      </c>
      <c r="E973" s="24" t="s">
        <v>6</v>
      </c>
      <c r="F973" s="23" t="s">
        <v>21</v>
      </c>
      <c r="G973" s="23" t="s">
        <v>158</v>
      </c>
      <c r="H973" s="23" t="s">
        <v>2</v>
      </c>
      <c r="I973" s="23" t="s">
        <v>433</v>
      </c>
      <c r="J973" s="23" t="s">
        <v>67</v>
      </c>
      <c r="K973" s="25">
        <v>202.9</v>
      </c>
      <c r="M973" s="14"/>
      <c r="N973" s="14"/>
      <c r="O973" s="14"/>
      <c r="P973" s="14"/>
      <c r="Q973" s="14"/>
      <c r="R973" s="14"/>
      <c r="S973" s="14"/>
      <c r="T973" s="14"/>
      <c r="U973" s="14"/>
      <c r="V973" s="14"/>
    </row>
    <row r="974" spans="1:22" s="17" customFormat="1" ht="144.75" customHeight="1" x14ac:dyDescent="0.2">
      <c r="A974" s="85"/>
      <c r="B974" s="78" t="s">
        <v>490</v>
      </c>
      <c r="C974" s="83">
        <v>953</v>
      </c>
      <c r="D974" s="36" t="s">
        <v>21</v>
      </c>
      <c r="E974" s="36" t="s">
        <v>6</v>
      </c>
      <c r="F974" s="16" t="s">
        <v>21</v>
      </c>
      <c r="G974" s="35">
        <v>2</v>
      </c>
      <c r="H974" s="16" t="s">
        <v>2</v>
      </c>
      <c r="I974" s="16" t="s">
        <v>491</v>
      </c>
      <c r="J974" s="23"/>
      <c r="K974" s="25">
        <f>SUM(K975)</f>
        <v>66</v>
      </c>
      <c r="M974" s="14"/>
      <c r="N974" s="14"/>
      <c r="O974" s="14"/>
      <c r="P974" s="14"/>
      <c r="Q974" s="14"/>
      <c r="R974" s="14"/>
      <c r="S974" s="14"/>
      <c r="T974" s="14"/>
      <c r="U974" s="14"/>
      <c r="V974" s="14"/>
    </row>
    <row r="975" spans="1:22" s="17" customFormat="1" ht="15.75" customHeight="1" x14ac:dyDescent="0.2">
      <c r="A975" s="85"/>
      <c r="B975" s="78" t="s">
        <v>66</v>
      </c>
      <c r="C975" s="83">
        <v>953</v>
      </c>
      <c r="D975" s="36" t="s">
        <v>21</v>
      </c>
      <c r="E975" s="36" t="s">
        <v>6</v>
      </c>
      <c r="F975" s="16" t="s">
        <v>21</v>
      </c>
      <c r="G975" s="35">
        <v>2</v>
      </c>
      <c r="H975" s="16" t="s">
        <v>2</v>
      </c>
      <c r="I975" s="16" t="s">
        <v>491</v>
      </c>
      <c r="J975" s="23" t="s">
        <v>67</v>
      </c>
      <c r="K975" s="25">
        <v>66</v>
      </c>
      <c r="M975" s="14"/>
      <c r="N975" s="14"/>
      <c r="O975" s="14"/>
      <c r="P975" s="14"/>
      <c r="Q975" s="14"/>
      <c r="R975" s="14"/>
      <c r="S975" s="14"/>
      <c r="T975" s="14"/>
      <c r="U975" s="14"/>
      <c r="V975" s="14"/>
    </row>
    <row r="976" spans="1:22" s="17" customFormat="1" ht="110.25" x14ac:dyDescent="0.2">
      <c r="A976" s="85"/>
      <c r="B976" s="71" t="s">
        <v>436</v>
      </c>
      <c r="C976" s="22">
        <v>953</v>
      </c>
      <c r="D976" s="24" t="s">
        <v>21</v>
      </c>
      <c r="E976" s="24" t="s">
        <v>6</v>
      </c>
      <c r="F976" s="23" t="s">
        <v>21</v>
      </c>
      <c r="G976" s="23" t="s">
        <v>158</v>
      </c>
      <c r="H976" s="23" t="s">
        <v>2</v>
      </c>
      <c r="I976" s="23" t="s">
        <v>435</v>
      </c>
      <c r="J976" s="23"/>
      <c r="K976" s="25">
        <f>K977</f>
        <v>5.2</v>
      </c>
      <c r="M976" s="14"/>
      <c r="N976" s="14"/>
      <c r="O976" s="14"/>
      <c r="P976" s="14"/>
      <c r="Q976" s="14"/>
      <c r="R976" s="14"/>
      <c r="S976" s="14"/>
      <c r="T976" s="14"/>
      <c r="U976" s="14"/>
      <c r="V976" s="14"/>
    </row>
    <row r="977" spans="1:22" s="17" customFormat="1" x14ac:dyDescent="0.2">
      <c r="A977" s="85"/>
      <c r="B977" s="50" t="s">
        <v>66</v>
      </c>
      <c r="C977" s="22">
        <v>953</v>
      </c>
      <c r="D977" s="24" t="s">
        <v>21</v>
      </c>
      <c r="E977" s="24" t="s">
        <v>6</v>
      </c>
      <c r="F977" s="23" t="s">
        <v>21</v>
      </c>
      <c r="G977" s="23" t="s">
        <v>158</v>
      </c>
      <c r="H977" s="23" t="s">
        <v>2</v>
      </c>
      <c r="I977" s="23" t="s">
        <v>435</v>
      </c>
      <c r="J977" s="23" t="s">
        <v>67</v>
      </c>
      <c r="K977" s="25">
        <v>5.2</v>
      </c>
      <c r="M977" s="14"/>
      <c r="N977" s="14"/>
      <c r="O977" s="14"/>
      <c r="P977" s="14"/>
      <c r="Q977" s="14"/>
      <c r="R977" s="14"/>
      <c r="S977" s="14"/>
      <c r="T977" s="14"/>
      <c r="U977" s="14"/>
      <c r="V977" s="14"/>
    </row>
    <row r="978" spans="1:22" s="17" customFormat="1" ht="15.75" customHeight="1" x14ac:dyDescent="0.2">
      <c r="A978" s="85"/>
      <c r="B978" s="72" t="s">
        <v>77</v>
      </c>
      <c r="C978" s="83">
        <v>953</v>
      </c>
      <c r="D978" s="36" t="s">
        <v>21</v>
      </c>
      <c r="E978" s="36" t="s">
        <v>30</v>
      </c>
      <c r="F978" s="36"/>
      <c r="G978" s="83"/>
      <c r="H978" s="36"/>
      <c r="I978" s="36"/>
      <c r="J978" s="36"/>
      <c r="K978" s="20">
        <f t="shared" ref="K978:K980" si="71">SUM(K979)</f>
        <v>11849.8</v>
      </c>
      <c r="M978" s="14"/>
      <c r="N978" s="14"/>
      <c r="O978" s="14"/>
      <c r="P978" s="14"/>
      <c r="Q978" s="14"/>
      <c r="R978" s="14"/>
      <c r="S978" s="14"/>
      <c r="T978" s="14"/>
      <c r="U978" s="14"/>
      <c r="V978" s="14"/>
    </row>
    <row r="979" spans="1:22" s="17" customFormat="1" ht="31.5" x14ac:dyDescent="0.2">
      <c r="A979" s="85"/>
      <c r="B979" s="72" t="s">
        <v>289</v>
      </c>
      <c r="C979" s="83">
        <v>953</v>
      </c>
      <c r="D979" s="36" t="s">
        <v>21</v>
      </c>
      <c r="E979" s="36" t="s">
        <v>30</v>
      </c>
      <c r="F979" s="36" t="s">
        <v>21</v>
      </c>
      <c r="G979" s="83"/>
      <c r="H979" s="36"/>
      <c r="I979" s="36"/>
      <c r="J979" s="36"/>
      <c r="K979" s="20">
        <f t="shared" si="71"/>
        <v>11849.8</v>
      </c>
      <c r="M979" s="14"/>
      <c r="N979" s="14"/>
      <c r="O979" s="14"/>
      <c r="P979" s="14"/>
      <c r="Q979" s="14"/>
      <c r="R979" s="14"/>
      <c r="S979" s="14"/>
      <c r="T979" s="14"/>
      <c r="U979" s="14"/>
      <c r="V979" s="14"/>
    </row>
    <row r="980" spans="1:22" s="17" customFormat="1" ht="22.15" customHeight="1" x14ac:dyDescent="0.2">
      <c r="A980" s="85"/>
      <c r="B980" s="72" t="s">
        <v>290</v>
      </c>
      <c r="C980" s="83">
        <v>953</v>
      </c>
      <c r="D980" s="36" t="s">
        <v>21</v>
      </c>
      <c r="E980" s="36" t="s">
        <v>30</v>
      </c>
      <c r="F980" s="36" t="s">
        <v>21</v>
      </c>
      <c r="G980" s="83">
        <v>2</v>
      </c>
      <c r="H980" s="36"/>
      <c r="I980" s="36"/>
      <c r="J980" s="36"/>
      <c r="K980" s="20">
        <f t="shared" si="71"/>
        <v>11849.8</v>
      </c>
      <c r="M980" s="14"/>
      <c r="N980" s="14"/>
      <c r="O980" s="14"/>
      <c r="P980" s="14"/>
      <c r="Q980" s="14"/>
      <c r="R980" s="14"/>
      <c r="S980" s="14"/>
      <c r="T980" s="14"/>
      <c r="U980" s="14"/>
      <c r="V980" s="14"/>
    </row>
    <row r="981" spans="1:22" s="17" customFormat="1" ht="22.9" customHeight="1" x14ac:dyDescent="0.2">
      <c r="A981" s="85"/>
      <c r="B981" s="72" t="s">
        <v>163</v>
      </c>
      <c r="C981" s="83">
        <v>953</v>
      </c>
      <c r="D981" s="36" t="s">
        <v>21</v>
      </c>
      <c r="E981" s="36" t="s">
        <v>30</v>
      </c>
      <c r="F981" s="36" t="s">
        <v>21</v>
      </c>
      <c r="G981" s="83">
        <v>2</v>
      </c>
      <c r="H981" s="36" t="s">
        <v>2</v>
      </c>
      <c r="I981" s="36"/>
      <c r="J981" s="36"/>
      <c r="K981" s="20">
        <f>SUM(K988+K985+K982)</f>
        <v>11849.8</v>
      </c>
      <c r="M981" s="14"/>
      <c r="N981" s="14"/>
      <c r="O981" s="14"/>
      <c r="P981" s="14"/>
      <c r="Q981" s="14"/>
      <c r="R981" s="14"/>
      <c r="S981" s="14"/>
      <c r="T981" s="14"/>
      <c r="U981" s="14"/>
      <c r="V981" s="14"/>
    </row>
    <row r="982" spans="1:22" s="17" customFormat="1" ht="145.15" customHeight="1" x14ac:dyDescent="0.2">
      <c r="A982" s="85"/>
      <c r="B982" s="73" t="s">
        <v>341</v>
      </c>
      <c r="C982" s="83">
        <v>953</v>
      </c>
      <c r="D982" s="36" t="s">
        <v>21</v>
      </c>
      <c r="E982" s="36" t="s">
        <v>30</v>
      </c>
      <c r="F982" s="36" t="s">
        <v>21</v>
      </c>
      <c r="G982" s="83">
        <v>2</v>
      </c>
      <c r="H982" s="36" t="s">
        <v>2</v>
      </c>
      <c r="I982" s="36" t="s">
        <v>420</v>
      </c>
      <c r="J982" s="36"/>
      <c r="K982" s="20">
        <f>SUM(K983:K984)</f>
        <v>1025.8</v>
      </c>
      <c r="M982" s="14"/>
      <c r="N982" s="14"/>
      <c r="O982" s="14"/>
      <c r="P982" s="14"/>
      <c r="Q982" s="14"/>
      <c r="R982" s="14"/>
      <c r="S982" s="14"/>
      <c r="T982" s="14"/>
      <c r="U982" s="14"/>
      <c r="V982" s="14"/>
    </row>
    <row r="983" spans="1:22" s="17" customFormat="1" ht="46.5" customHeight="1" x14ac:dyDescent="0.2">
      <c r="A983" s="85"/>
      <c r="B983" s="72" t="s">
        <v>165</v>
      </c>
      <c r="C983" s="83">
        <v>953</v>
      </c>
      <c r="D983" s="36" t="s">
        <v>21</v>
      </c>
      <c r="E983" s="36" t="s">
        <v>30</v>
      </c>
      <c r="F983" s="36" t="s">
        <v>21</v>
      </c>
      <c r="G983" s="83">
        <v>2</v>
      </c>
      <c r="H983" s="36" t="s">
        <v>2</v>
      </c>
      <c r="I983" s="36" t="s">
        <v>420</v>
      </c>
      <c r="J983" s="16" t="s">
        <v>56</v>
      </c>
      <c r="K983" s="20">
        <v>935.8</v>
      </c>
      <c r="M983" s="14"/>
      <c r="N983" s="14"/>
      <c r="O983" s="14"/>
      <c r="P983" s="14"/>
      <c r="Q983" s="14"/>
      <c r="R983" s="14"/>
      <c r="S983" s="14"/>
      <c r="T983" s="14"/>
      <c r="U983" s="14"/>
      <c r="V983" s="14"/>
    </row>
    <row r="984" spans="1:22" s="17" customFormat="1" ht="34.9" customHeight="1" x14ac:dyDescent="0.2">
      <c r="A984" s="85"/>
      <c r="B984" s="72" t="s">
        <v>166</v>
      </c>
      <c r="C984" s="83">
        <v>953</v>
      </c>
      <c r="D984" s="36" t="s">
        <v>21</v>
      </c>
      <c r="E984" s="36" t="s">
        <v>30</v>
      </c>
      <c r="F984" s="36" t="s">
        <v>21</v>
      </c>
      <c r="G984" s="83">
        <v>2</v>
      </c>
      <c r="H984" s="36" t="s">
        <v>2</v>
      </c>
      <c r="I984" s="36" t="s">
        <v>420</v>
      </c>
      <c r="J984" s="16" t="s">
        <v>58</v>
      </c>
      <c r="K984" s="20">
        <v>90</v>
      </c>
      <c r="M984" s="14"/>
      <c r="N984" s="14"/>
      <c r="O984" s="14"/>
      <c r="P984" s="14"/>
      <c r="Q984" s="14"/>
      <c r="R984" s="14"/>
      <c r="S984" s="14"/>
      <c r="T984" s="14"/>
      <c r="U984" s="14"/>
      <c r="V984" s="14"/>
    </row>
    <row r="985" spans="1:22" ht="50.45" customHeight="1" x14ac:dyDescent="0.2">
      <c r="A985" s="85"/>
      <c r="B985" s="58" t="s">
        <v>419</v>
      </c>
      <c r="C985" s="83">
        <v>953</v>
      </c>
      <c r="D985" s="36" t="s">
        <v>21</v>
      </c>
      <c r="E985" s="36" t="s">
        <v>30</v>
      </c>
      <c r="F985" s="36" t="s">
        <v>21</v>
      </c>
      <c r="G985" s="83">
        <v>2</v>
      </c>
      <c r="H985" s="36" t="s">
        <v>2</v>
      </c>
      <c r="I985" s="36" t="s">
        <v>418</v>
      </c>
      <c r="J985" s="36"/>
      <c r="K985" s="20">
        <f>SUM(K986:K987)</f>
        <v>756</v>
      </c>
      <c r="L985" s="94"/>
      <c r="M985" s="95"/>
      <c r="N985" s="95"/>
      <c r="O985" s="95"/>
    </row>
    <row r="986" spans="1:22" ht="51.6" customHeight="1" x14ac:dyDescent="0.2">
      <c r="A986" s="85"/>
      <c r="B986" s="72" t="s">
        <v>165</v>
      </c>
      <c r="C986" s="83">
        <v>953</v>
      </c>
      <c r="D986" s="36" t="s">
        <v>21</v>
      </c>
      <c r="E986" s="36" t="s">
        <v>30</v>
      </c>
      <c r="F986" s="36" t="s">
        <v>21</v>
      </c>
      <c r="G986" s="83">
        <v>2</v>
      </c>
      <c r="H986" s="36" t="s">
        <v>2</v>
      </c>
      <c r="I986" s="36" t="s">
        <v>418</v>
      </c>
      <c r="J986" s="16" t="s">
        <v>56</v>
      </c>
      <c r="K986" s="20">
        <v>660</v>
      </c>
    </row>
    <row r="987" spans="1:22" ht="37.15" customHeight="1" x14ac:dyDescent="0.2">
      <c r="A987" s="85"/>
      <c r="B987" s="72" t="s">
        <v>166</v>
      </c>
      <c r="C987" s="83">
        <v>953</v>
      </c>
      <c r="D987" s="36" t="s">
        <v>21</v>
      </c>
      <c r="E987" s="36" t="s">
        <v>30</v>
      </c>
      <c r="F987" s="36" t="s">
        <v>21</v>
      </c>
      <c r="G987" s="83">
        <v>2</v>
      </c>
      <c r="H987" s="36" t="s">
        <v>2</v>
      </c>
      <c r="I987" s="36" t="s">
        <v>418</v>
      </c>
      <c r="J987" s="16" t="s">
        <v>58</v>
      </c>
      <c r="K987" s="20">
        <v>96</v>
      </c>
    </row>
    <row r="988" spans="1:22" ht="49.15" customHeight="1" x14ac:dyDescent="0.2">
      <c r="A988" s="85"/>
      <c r="B988" s="72" t="s">
        <v>340</v>
      </c>
      <c r="C988" s="83">
        <v>953</v>
      </c>
      <c r="D988" s="36" t="s">
        <v>21</v>
      </c>
      <c r="E988" s="36" t="s">
        <v>30</v>
      </c>
      <c r="F988" s="36" t="s">
        <v>21</v>
      </c>
      <c r="G988" s="83">
        <v>2</v>
      </c>
      <c r="H988" s="36" t="s">
        <v>2</v>
      </c>
      <c r="I988" s="36" t="s">
        <v>417</v>
      </c>
      <c r="J988" s="36"/>
      <c r="K988" s="20">
        <f>SUM(K989:K991)</f>
        <v>10068</v>
      </c>
    </row>
    <row r="989" spans="1:22" ht="53.45" customHeight="1" x14ac:dyDescent="0.2">
      <c r="A989" s="85"/>
      <c r="B989" s="72" t="s">
        <v>165</v>
      </c>
      <c r="C989" s="83">
        <v>953</v>
      </c>
      <c r="D989" s="36" t="s">
        <v>21</v>
      </c>
      <c r="E989" s="36" t="s">
        <v>30</v>
      </c>
      <c r="F989" s="36" t="s">
        <v>21</v>
      </c>
      <c r="G989" s="83">
        <v>2</v>
      </c>
      <c r="H989" s="36" t="s">
        <v>2</v>
      </c>
      <c r="I989" s="36" t="s">
        <v>417</v>
      </c>
      <c r="J989" s="16" t="s">
        <v>56</v>
      </c>
      <c r="K989" s="20">
        <v>9338</v>
      </c>
    </row>
    <row r="990" spans="1:22" ht="31.9" customHeight="1" x14ac:dyDescent="0.2">
      <c r="A990" s="85"/>
      <c r="B990" s="72" t="s">
        <v>166</v>
      </c>
      <c r="C990" s="83">
        <v>953</v>
      </c>
      <c r="D990" s="36" t="s">
        <v>21</v>
      </c>
      <c r="E990" s="36" t="s">
        <v>30</v>
      </c>
      <c r="F990" s="36" t="s">
        <v>21</v>
      </c>
      <c r="G990" s="83">
        <v>2</v>
      </c>
      <c r="H990" s="36" t="s">
        <v>2</v>
      </c>
      <c r="I990" s="36" t="s">
        <v>417</v>
      </c>
      <c r="J990" s="16" t="s">
        <v>58</v>
      </c>
      <c r="K990" s="20">
        <v>730</v>
      </c>
    </row>
    <row r="991" spans="1:22" ht="24" customHeight="1" x14ac:dyDescent="0.2">
      <c r="A991" s="85"/>
      <c r="B991" s="72" t="s">
        <v>60</v>
      </c>
      <c r="C991" s="83">
        <v>953</v>
      </c>
      <c r="D991" s="36" t="s">
        <v>21</v>
      </c>
      <c r="E991" s="36" t="s">
        <v>30</v>
      </c>
      <c r="F991" s="36" t="s">
        <v>21</v>
      </c>
      <c r="G991" s="83">
        <v>2</v>
      </c>
      <c r="H991" s="36" t="s">
        <v>2</v>
      </c>
      <c r="I991" s="36" t="s">
        <v>417</v>
      </c>
      <c r="J991" s="16" t="s">
        <v>61</v>
      </c>
      <c r="K991" s="20"/>
    </row>
    <row r="992" spans="1:22" ht="18.75" x14ac:dyDescent="0.3">
      <c r="A992" s="38"/>
      <c r="D992" s="38"/>
      <c r="K992" s="21"/>
    </row>
    <row r="993" spans="1:22" ht="17.25" customHeight="1" x14ac:dyDescent="0.3">
      <c r="A993" s="38"/>
      <c r="K993" s="21"/>
    </row>
    <row r="994" spans="1:22" ht="75.599999999999994" customHeight="1" x14ac:dyDescent="0.3">
      <c r="A994" s="38"/>
      <c r="B994" s="77" t="s">
        <v>462</v>
      </c>
      <c r="C994" s="9"/>
      <c r="F994" s="28"/>
      <c r="G994" s="3"/>
      <c r="H994" s="27"/>
      <c r="I994" s="27"/>
      <c r="J994" s="27"/>
      <c r="K994" s="29" t="s">
        <v>472</v>
      </c>
    </row>
    <row r="995" spans="1:22" ht="30.75" customHeight="1" x14ac:dyDescent="0.2">
      <c r="A995" s="38"/>
      <c r="B995" s="48"/>
      <c r="D995" s="8"/>
    </row>
    <row r="996" spans="1:22" ht="17.25" customHeight="1" x14ac:dyDescent="0.2">
      <c r="A996" s="38"/>
    </row>
    <row r="997" spans="1:22" x14ac:dyDescent="0.2">
      <c r="A997" s="38"/>
    </row>
    <row r="998" spans="1:22" ht="36" customHeight="1" x14ac:dyDescent="0.2">
      <c r="A998" s="38"/>
    </row>
    <row r="999" spans="1:22" ht="16.149999999999999" customHeight="1" x14ac:dyDescent="0.2">
      <c r="A999" s="38"/>
    </row>
    <row r="1000" spans="1:22" ht="61.9" customHeight="1" x14ac:dyDescent="0.2">
      <c r="A1000" s="38"/>
    </row>
    <row r="1001" spans="1:22" s="4" customFormat="1" ht="15" customHeight="1" x14ac:dyDescent="0.2">
      <c r="A1001" s="38"/>
      <c r="B1001" s="49"/>
      <c r="D1001" s="5"/>
      <c r="E1001" s="5"/>
      <c r="F1001" s="5"/>
      <c r="H1001" s="5"/>
      <c r="I1001" s="5"/>
      <c r="J1001" s="5"/>
      <c r="L1001" s="17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</row>
    <row r="1002" spans="1:22" s="4" customFormat="1" ht="96.6" customHeight="1" x14ac:dyDescent="0.2">
      <c r="A1002" s="38"/>
      <c r="B1002" s="49"/>
      <c r="D1002" s="5"/>
      <c r="E1002" s="5"/>
      <c r="F1002" s="5"/>
      <c r="H1002" s="5"/>
      <c r="I1002" s="5"/>
      <c r="J1002" s="5"/>
      <c r="L1002" s="17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</row>
    <row r="1003" spans="1:22" s="4" customFormat="1" x14ac:dyDescent="0.2">
      <c r="A1003" s="38"/>
      <c r="B1003" s="49"/>
      <c r="D1003" s="5"/>
      <c r="F1003" s="5"/>
      <c r="H1003" s="5"/>
      <c r="I1003" s="5"/>
      <c r="L1003" s="17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</row>
    <row r="1004" spans="1:22" s="4" customFormat="1" x14ac:dyDescent="0.2">
      <c r="A1004" s="38"/>
      <c r="B1004" s="49"/>
      <c r="F1004" s="5"/>
      <c r="H1004" s="5"/>
      <c r="I1004" s="5"/>
      <c r="L1004" s="17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</row>
    <row r="1005" spans="1:22" s="4" customFormat="1" x14ac:dyDescent="0.2">
      <c r="A1005" s="38"/>
      <c r="B1005" s="49"/>
      <c r="E1005" s="5"/>
      <c r="F1005" s="5"/>
      <c r="H1005" s="5"/>
      <c r="I1005" s="5"/>
      <c r="J1005" s="5"/>
      <c r="L1005" s="17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</row>
    <row r="1006" spans="1:22" s="4" customFormat="1" ht="16.899999999999999" customHeight="1" x14ac:dyDescent="0.2">
      <c r="A1006" s="38"/>
      <c r="B1006" s="49"/>
      <c r="D1006" s="5"/>
      <c r="F1006" s="5"/>
      <c r="H1006" s="5"/>
      <c r="I1006" s="5"/>
      <c r="L1006" s="17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</row>
    <row r="1007" spans="1:22" s="4" customFormat="1" ht="16.899999999999999" customHeight="1" x14ac:dyDescent="0.2">
      <c r="A1007" s="38"/>
      <c r="B1007" s="49"/>
      <c r="E1007" s="5"/>
      <c r="F1007" s="5"/>
      <c r="H1007" s="5"/>
      <c r="I1007" s="5"/>
      <c r="J1007" s="5"/>
      <c r="L1007" s="17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</row>
    <row r="1008" spans="1:22" s="4" customFormat="1" ht="49.9" customHeight="1" x14ac:dyDescent="0.2">
      <c r="A1008" s="38"/>
      <c r="B1008" s="49"/>
      <c r="D1008" s="5"/>
      <c r="E1008" s="5"/>
      <c r="F1008" s="5"/>
      <c r="H1008" s="5"/>
      <c r="I1008" s="5"/>
      <c r="J1008" s="5"/>
      <c r="L1008" s="17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</row>
    <row r="1009" spans="1:22" s="4" customFormat="1" ht="54.75" customHeight="1" x14ac:dyDescent="0.2">
      <c r="A1009" s="38"/>
      <c r="B1009" s="49"/>
      <c r="D1009" s="5"/>
      <c r="E1009" s="5"/>
      <c r="F1009" s="5"/>
      <c r="H1009" s="5"/>
      <c r="I1009" s="5"/>
      <c r="J1009" s="5"/>
      <c r="L1009" s="17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</row>
    <row r="1010" spans="1:22" s="4" customFormat="1" ht="33" customHeight="1" x14ac:dyDescent="0.2">
      <c r="A1010" s="38"/>
      <c r="B1010" s="49"/>
      <c r="D1010" s="5"/>
      <c r="E1010" s="5"/>
      <c r="F1010" s="5"/>
      <c r="H1010" s="5"/>
      <c r="I1010" s="5"/>
      <c r="J1010" s="5"/>
      <c r="L1010" s="17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</row>
    <row r="1011" spans="1:22" s="4" customFormat="1" ht="141.6" customHeight="1" x14ac:dyDescent="0.2">
      <c r="A1011" s="38"/>
      <c r="B1011" s="49"/>
      <c r="D1011" s="5"/>
      <c r="E1011" s="5"/>
      <c r="F1011" s="5"/>
      <c r="H1011" s="5"/>
      <c r="I1011" s="5"/>
      <c r="J1011" s="5"/>
      <c r="L1011" s="17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</row>
    <row r="1012" spans="1:22" s="4" customFormat="1" ht="50.25" customHeight="1" x14ac:dyDescent="0.2">
      <c r="A1012" s="38"/>
      <c r="B1012" s="49"/>
      <c r="D1012" s="5"/>
      <c r="E1012" s="5"/>
      <c r="F1012" s="5"/>
      <c r="H1012" s="5"/>
      <c r="I1012" s="5"/>
      <c r="J1012" s="5"/>
      <c r="L1012" s="17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</row>
    <row r="1013" spans="1:22" s="4" customFormat="1" ht="33.6" customHeight="1" x14ac:dyDescent="0.2">
      <c r="A1013" s="38"/>
      <c r="B1013" s="49"/>
      <c r="D1013" s="5"/>
      <c r="F1013" s="5"/>
      <c r="H1013" s="5"/>
      <c r="I1013" s="5"/>
      <c r="L1013" s="17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</row>
    <row r="1014" spans="1:22" s="4" customFormat="1" ht="46.5" customHeight="1" x14ac:dyDescent="0.2">
      <c r="A1014" s="38"/>
      <c r="B1014" s="49"/>
      <c r="E1014" s="5"/>
      <c r="F1014" s="5"/>
      <c r="H1014" s="5"/>
      <c r="I1014" s="5"/>
      <c r="J1014" s="5"/>
      <c r="L1014" s="17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</row>
    <row r="1015" spans="1:22" s="4" customFormat="1" ht="49.15" customHeight="1" x14ac:dyDescent="0.2">
      <c r="A1015" s="38"/>
      <c r="B1015" s="49"/>
      <c r="D1015" s="5"/>
      <c r="E1015" s="5"/>
      <c r="F1015" s="5"/>
      <c r="H1015" s="5"/>
      <c r="I1015" s="5"/>
      <c r="J1015" s="5"/>
      <c r="L1015" s="17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</row>
    <row r="1016" spans="1:22" s="4" customFormat="1" ht="33.6" customHeight="1" x14ac:dyDescent="0.2">
      <c r="A1016" s="38"/>
      <c r="B1016" s="49"/>
      <c r="D1016" s="5"/>
      <c r="F1016" s="5"/>
      <c r="H1016" s="5"/>
      <c r="I1016" s="5"/>
      <c r="L1016" s="17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</row>
    <row r="1017" spans="1:22" ht="17.45" customHeight="1" x14ac:dyDescent="0.2">
      <c r="A1017" s="38"/>
      <c r="D1017" s="4"/>
    </row>
    <row r="1018" spans="1:22" s="12" customFormat="1" x14ac:dyDescent="0.2">
      <c r="A1018" s="74"/>
      <c r="B1018" s="49"/>
      <c r="C1018" s="4"/>
      <c r="D1018" s="5"/>
      <c r="E1018" s="5"/>
      <c r="F1018" s="5"/>
      <c r="G1018" s="4"/>
      <c r="H1018" s="5"/>
      <c r="I1018" s="5"/>
      <c r="J1018" s="5"/>
      <c r="K1018" s="4"/>
      <c r="L1018" s="18"/>
    </row>
    <row r="1019" spans="1:22" s="12" customFormat="1" ht="12" customHeight="1" x14ac:dyDescent="0.2">
      <c r="A1019" s="74"/>
      <c r="B1019" s="49"/>
      <c r="C1019" s="4"/>
      <c r="D1019" s="5"/>
      <c r="E1019" s="5"/>
      <c r="F1019" s="5"/>
      <c r="G1019" s="4"/>
      <c r="H1019" s="5"/>
      <c r="I1019" s="5"/>
      <c r="J1019" s="5"/>
      <c r="K1019" s="4"/>
      <c r="L1019" s="18"/>
    </row>
    <row r="1020" spans="1:22" s="3" customFormat="1" ht="58.9" customHeight="1" x14ac:dyDescent="0.25">
      <c r="A1020" s="75" t="s">
        <v>462</v>
      </c>
      <c r="B1020" s="49"/>
      <c r="C1020" s="4"/>
      <c r="D1020" s="5"/>
      <c r="E1020" s="5"/>
      <c r="F1020" s="5"/>
      <c r="G1020" s="4"/>
      <c r="H1020" s="5"/>
      <c r="I1020" s="5"/>
      <c r="J1020" s="5"/>
      <c r="K1020" s="4"/>
      <c r="L1020" s="19"/>
    </row>
    <row r="1021" spans="1:22" ht="15" customHeight="1" x14ac:dyDescent="0.2">
      <c r="A1021" s="76"/>
    </row>
    <row r="1022" spans="1:22" x14ac:dyDescent="0.2">
      <c r="A1022" s="76"/>
    </row>
    <row r="1023" spans="1:22" x14ac:dyDescent="0.2">
      <c r="A1023" s="76"/>
      <c r="E1023" s="4"/>
      <c r="J1023" s="4"/>
    </row>
    <row r="1024" spans="1:22" x14ac:dyDescent="0.2">
      <c r="A1024" s="76"/>
      <c r="D1024" s="4"/>
    </row>
    <row r="1025" spans="1:22" ht="22.5" customHeight="1" x14ac:dyDescent="0.2">
      <c r="A1025" s="76"/>
    </row>
    <row r="1026" spans="1:22" x14ac:dyDescent="0.2">
      <c r="A1026" s="76"/>
    </row>
    <row r="1027" spans="1:22" x14ac:dyDescent="0.2">
      <c r="A1027" s="76"/>
    </row>
    <row r="1028" spans="1:22" x14ac:dyDescent="0.2">
      <c r="A1028" s="76"/>
    </row>
    <row r="1029" spans="1:22" ht="37.5" customHeight="1" x14ac:dyDescent="0.2">
      <c r="A1029" s="76"/>
    </row>
    <row r="1030" spans="1:22" ht="23.25" customHeight="1" x14ac:dyDescent="0.2">
      <c r="A1030" s="76"/>
    </row>
    <row r="1031" spans="1:22" x14ac:dyDescent="0.2">
      <c r="A1031" s="76"/>
    </row>
    <row r="1032" spans="1:22" ht="24.75" customHeight="1" x14ac:dyDescent="0.2">
      <c r="A1032" s="76"/>
    </row>
    <row r="1033" spans="1:22" s="4" customFormat="1" x14ac:dyDescent="0.2">
      <c r="A1033" s="76"/>
      <c r="B1033" s="49"/>
      <c r="D1033" s="5"/>
      <c r="E1033" s="5"/>
      <c r="F1033" s="5"/>
      <c r="H1033" s="5"/>
      <c r="I1033" s="5"/>
      <c r="J1033" s="5"/>
      <c r="L1033" s="17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</row>
    <row r="1034" spans="1:22" s="4" customFormat="1" x14ac:dyDescent="0.2">
      <c r="A1034" s="76"/>
      <c r="B1034" s="49"/>
      <c r="D1034" s="5"/>
      <c r="F1034" s="5"/>
      <c r="H1034" s="5"/>
      <c r="I1034" s="5"/>
      <c r="L1034" s="17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</row>
    <row r="1035" spans="1:22" s="4" customFormat="1" x14ac:dyDescent="0.2">
      <c r="A1035" s="76"/>
      <c r="B1035" s="49"/>
      <c r="F1035" s="5"/>
      <c r="H1035" s="5"/>
      <c r="I1035" s="5"/>
      <c r="L1035" s="17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</row>
    <row r="1036" spans="1:22" s="4" customFormat="1" x14ac:dyDescent="0.2">
      <c r="A1036" s="76"/>
      <c r="B1036" s="49"/>
      <c r="F1036" s="5"/>
      <c r="H1036" s="5"/>
      <c r="I1036" s="5"/>
      <c r="L1036" s="17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</row>
    <row r="1037" spans="1:22" s="4" customFormat="1" x14ac:dyDescent="0.2">
      <c r="A1037" s="76"/>
      <c r="B1037" s="49"/>
      <c r="F1037" s="5"/>
      <c r="H1037" s="5"/>
      <c r="I1037" s="5"/>
      <c r="L1037" s="17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</row>
    <row r="1038" spans="1:22" s="4" customFormat="1" x14ac:dyDescent="0.2">
      <c r="A1038" s="76"/>
      <c r="B1038" s="49"/>
      <c r="F1038" s="5"/>
      <c r="H1038" s="5"/>
      <c r="I1038" s="5"/>
      <c r="L1038" s="17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</row>
    <row r="1039" spans="1:22" s="4" customFormat="1" ht="21.75" customHeight="1" x14ac:dyDescent="0.2">
      <c r="A1039" s="76"/>
      <c r="B1039" s="49"/>
      <c r="E1039" s="5"/>
      <c r="F1039" s="5"/>
      <c r="H1039" s="5"/>
      <c r="I1039" s="5"/>
      <c r="J1039" s="5"/>
      <c r="L1039" s="17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</row>
    <row r="1040" spans="1:22" s="4" customFormat="1" x14ac:dyDescent="0.2">
      <c r="A1040" s="76"/>
      <c r="B1040" s="49"/>
      <c r="D1040" s="5"/>
      <c r="E1040" s="5"/>
      <c r="F1040" s="5"/>
      <c r="H1040" s="5"/>
      <c r="I1040" s="5"/>
      <c r="J1040" s="5"/>
      <c r="L1040" s="17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</row>
    <row r="1041" spans="1:22" s="4" customFormat="1" x14ac:dyDescent="0.2">
      <c r="A1041" s="76"/>
      <c r="B1041" s="49"/>
      <c r="D1041" s="5"/>
      <c r="E1041" s="5"/>
      <c r="F1041" s="5"/>
      <c r="H1041" s="5"/>
      <c r="I1041" s="5"/>
      <c r="J1041" s="5"/>
      <c r="L1041" s="17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</row>
    <row r="1042" spans="1:22" s="4" customFormat="1" ht="23.25" customHeight="1" x14ac:dyDescent="0.2">
      <c r="A1042" s="76"/>
      <c r="B1042" s="49"/>
      <c r="D1042" s="5"/>
      <c r="E1042" s="5"/>
      <c r="F1042" s="5"/>
      <c r="H1042" s="5"/>
      <c r="I1042" s="5"/>
      <c r="J1042" s="5"/>
      <c r="L1042" s="17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</row>
    <row r="1043" spans="1:22" s="4" customFormat="1" x14ac:dyDescent="0.2">
      <c r="A1043" s="76"/>
      <c r="B1043" s="49"/>
      <c r="D1043" s="5"/>
      <c r="E1043" s="5"/>
      <c r="F1043" s="5"/>
      <c r="H1043" s="5"/>
      <c r="I1043" s="5"/>
      <c r="J1043" s="5"/>
      <c r="L1043" s="17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</row>
    <row r="1044" spans="1:22" s="4" customFormat="1" x14ac:dyDescent="0.2">
      <c r="A1044" s="76"/>
      <c r="B1044" s="49"/>
      <c r="D1044" s="5"/>
      <c r="E1044" s="5"/>
      <c r="F1044" s="5"/>
      <c r="H1044" s="5"/>
      <c r="I1044" s="5"/>
      <c r="J1044" s="5"/>
      <c r="L1044" s="17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</row>
    <row r="1045" spans="1:22" s="4" customFormat="1" x14ac:dyDescent="0.2">
      <c r="A1045" s="76"/>
      <c r="B1045" s="49"/>
      <c r="D1045" s="5"/>
      <c r="E1045" s="5"/>
      <c r="F1045" s="5"/>
      <c r="H1045" s="5"/>
      <c r="I1045" s="5"/>
      <c r="J1045" s="5"/>
      <c r="L1045" s="17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</row>
    <row r="1046" spans="1:22" s="4" customFormat="1" x14ac:dyDescent="0.2">
      <c r="A1046" s="76"/>
      <c r="B1046" s="49"/>
      <c r="D1046" s="5"/>
      <c r="E1046" s="5"/>
      <c r="F1046" s="5"/>
      <c r="H1046" s="5"/>
      <c r="I1046" s="5"/>
      <c r="J1046" s="5"/>
      <c r="L1046" s="17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</row>
    <row r="1047" spans="1:22" s="4" customFormat="1" x14ac:dyDescent="0.2">
      <c r="A1047" s="76"/>
      <c r="B1047" s="49"/>
      <c r="D1047" s="5"/>
      <c r="F1047" s="5"/>
      <c r="H1047" s="5"/>
      <c r="I1047" s="5"/>
      <c r="L1047" s="17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</row>
    <row r="1048" spans="1:22" s="4" customFormat="1" x14ac:dyDescent="0.2">
      <c r="A1048" s="76"/>
      <c r="B1048" s="49"/>
      <c r="E1048" s="5"/>
      <c r="F1048" s="5"/>
      <c r="H1048" s="5"/>
      <c r="I1048" s="5"/>
      <c r="J1048" s="5"/>
      <c r="L1048" s="17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</row>
    <row r="1049" spans="1:22" s="4" customFormat="1" ht="24" customHeight="1" x14ac:dyDescent="0.2">
      <c r="A1049" s="76"/>
      <c r="B1049" s="49"/>
      <c r="D1049" s="5"/>
      <c r="E1049" s="5"/>
      <c r="F1049" s="5"/>
      <c r="H1049" s="5"/>
      <c r="I1049" s="5"/>
      <c r="J1049" s="5"/>
      <c r="L1049" s="17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</row>
    <row r="1050" spans="1:22" s="4" customFormat="1" x14ac:dyDescent="0.2">
      <c r="A1050" s="76"/>
      <c r="B1050" s="49"/>
      <c r="D1050" s="5"/>
      <c r="E1050" s="5"/>
      <c r="F1050" s="5"/>
      <c r="H1050" s="5"/>
      <c r="I1050" s="5"/>
      <c r="J1050" s="5"/>
      <c r="L1050" s="17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</row>
    <row r="1051" spans="1:22" s="4" customFormat="1" x14ac:dyDescent="0.2">
      <c r="A1051" s="76"/>
      <c r="B1051" s="49"/>
      <c r="D1051" s="5"/>
      <c r="F1051" s="5"/>
      <c r="H1051" s="5"/>
      <c r="I1051" s="5"/>
      <c r="L1051" s="17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</row>
    <row r="1052" spans="1:22" s="4" customFormat="1" x14ac:dyDescent="0.2">
      <c r="A1052" s="76"/>
      <c r="B1052" s="49"/>
      <c r="E1052" s="5"/>
      <c r="F1052" s="5"/>
      <c r="H1052" s="5"/>
      <c r="I1052" s="5"/>
      <c r="J1052" s="5"/>
      <c r="L1052" s="17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</row>
    <row r="1053" spans="1:22" s="4" customFormat="1" x14ac:dyDescent="0.2">
      <c r="A1053" s="76"/>
      <c r="B1053" s="49"/>
      <c r="D1053" s="5"/>
      <c r="F1053" s="5"/>
      <c r="H1053" s="5"/>
      <c r="I1053" s="5"/>
      <c r="L1053" s="17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</row>
    <row r="1054" spans="1:22" s="4" customFormat="1" x14ac:dyDescent="0.2">
      <c r="A1054" s="76"/>
      <c r="B1054" s="49"/>
      <c r="E1054" s="5"/>
      <c r="F1054" s="5"/>
      <c r="H1054" s="5"/>
      <c r="I1054" s="5"/>
      <c r="J1054" s="5"/>
      <c r="L1054" s="17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</row>
    <row r="1055" spans="1:22" s="4" customFormat="1" x14ac:dyDescent="0.2">
      <c r="A1055" s="76"/>
      <c r="B1055" s="49"/>
      <c r="D1055" s="5"/>
      <c r="F1055" s="5"/>
      <c r="H1055" s="5"/>
      <c r="I1055" s="5"/>
      <c r="L1055" s="17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</row>
    <row r="1056" spans="1:22" s="4" customFormat="1" x14ac:dyDescent="0.2">
      <c r="A1056" s="76"/>
      <c r="B1056" s="49"/>
      <c r="F1056" s="5"/>
      <c r="H1056" s="5"/>
      <c r="I1056" s="5"/>
      <c r="L1056" s="17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</row>
    <row r="1057" spans="1:22" s="4" customFormat="1" x14ac:dyDescent="0.2">
      <c r="A1057" s="76"/>
      <c r="B1057" s="49"/>
      <c r="E1057" s="5"/>
      <c r="F1057" s="5"/>
      <c r="H1057" s="5"/>
      <c r="I1057" s="5"/>
      <c r="J1057" s="5"/>
      <c r="L1057" s="17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</row>
    <row r="1058" spans="1:22" s="4" customFormat="1" x14ac:dyDescent="0.2">
      <c r="A1058" s="76"/>
      <c r="B1058" s="49"/>
      <c r="D1058" s="5"/>
      <c r="E1058" s="5"/>
      <c r="F1058" s="5"/>
      <c r="H1058" s="5"/>
      <c r="I1058" s="5"/>
      <c r="J1058" s="5"/>
      <c r="L1058" s="17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</row>
    <row r="1059" spans="1:22" s="4" customFormat="1" x14ac:dyDescent="0.2">
      <c r="A1059" s="76"/>
      <c r="B1059" s="49"/>
      <c r="D1059" s="5"/>
      <c r="F1059" s="5"/>
      <c r="H1059" s="5"/>
      <c r="I1059" s="5"/>
      <c r="L1059" s="17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</row>
    <row r="1060" spans="1:22" s="4" customFormat="1" ht="18.75" customHeight="1" x14ac:dyDescent="0.2">
      <c r="A1060" s="76"/>
      <c r="B1060" s="49"/>
      <c r="E1060" s="5"/>
      <c r="F1060" s="5"/>
      <c r="H1060" s="5"/>
      <c r="I1060" s="5"/>
      <c r="J1060" s="5"/>
      <c r="L1060" s="17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</row>
    <row r="1061" spans="1:22" s="4" customFormat="1" ht="18.75" customHeight="1" x14ac:dyDescent="0.2">
      <c r="A1061" s="76"/>
      <c r="B1061" s="49"/>
      <c r="D1061" s="5"/>
      <c r="E1061" s="5"/>
      <c r="F1061" s="5"/>
      <c r="H1061" s="5"/>
      <c r="I1061" s="5"/>
      <c r="J1061" s="5"/>
      <c r="L1061" s="17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</row>
    <row r="1062" spans="1:22" s="4" customFormat="1" ht="15.75" customHeight="1" x14ac:dyDescent="0.2">
      <c r="A1062" s="76"/>
      <c r="B1062" s="49"/>
      <c r="D1062" s="5"/>
      <c r="F1062" s="5"/>
      <c r="H1062" s="5"/>
      <c r="I1062" s="5"/>
      <c r="L1062" s="17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</row>
    <row r="1063" spans="1:22" s="4" customFormat="1" ht="24" customHeight="1" x14ac:dyDescent="0.2">
      <c r="A1063" s="76"/>
      <c r="B1063" s="49"/>
      <c r="F1063" s="5"/>
      <c r="H1063" s="5"/>
      <c r="I1063" s="5"/>
      <c r="L1063" s="17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</row>
    <row r="1064" spans="1:22" s="4" customFormat="1" ht="18" customHeight="1" x14ac:dyDescent="0.2">
      <c r="A1064" s="76"/>
      <c r="B1064" s="49"/>
      <c r="F1064" s="5"/>
      <c r="H1064" s="5"/>
      <c r="I1064" s="5"/>
      <c r="L1064" s="17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</row>
    <row r="1065" spans="1:22" s="4" customFormat="1" x14ac:dyDescent="0.2">
      <c r="A1065" s="76"/>
      <c r="B1065" s="49"/>
      <c r="E1065" s="5"/>
      <c r="F1065" s="5"/>
      <c r="H1065" s="5"/>
      <c r="I1065" s="5"/>
      <c r="J1065" s="5"/>
      <c r="L1065" s="17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</row>
    <row r="1066" spans="1:22" s="4" customFormat="1" x14ac:dyDescent="0.2">
      <c r="A1066" s="76"/>
      <c r="B1066" s="49"/>
      <c r="D1066" s="5"/>
      <c r="E1066" s="5"/>
      <c r="F1066" s="5"/>
      <c r="H1066" s="5"/>
      <c r="I1066" s="5"/>
      <c r="J1066" s="5"/>
      <c r="L1066" s="17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</row>
    <row r="1067" spans="1:22" s="4" customFormat="1" x14ac:dyDescent="0.2">
      <c r="A1067" s="76"/>
      <c r="B1067" s="49"/>
      <c r="D1067" s="5"/>
      <c r="F1067" s="5"/>
      <c r="H1067" s="5"/>
      <c r="I1067" s="5"/>
      <c r="L1067" s="17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</row>
    <row r="1068" spans="1:22" s="4" customFormat="1" x14ac:dyDescent="0.2">
      <c r="A1068" s="76"/>
      <c r="B1068" s="49"/>
      <c r="E1068" s="5"/>
      <c r="F1068" s="5"/>
      <c r="H1068" s="5"/>
      <c r="I1068" s="5"/>
      <c r="J1068" s="5"/>
      <c r="L1068" s="17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</row>
    <row r="1069" spans="1:22" s="4" customFormat="1" x14ac:dyDescent="0.2">
      <c r="A1069" s="76"/>
      <c r="B1069" s="49"/>
      <c r="D1069" s="5"/>
      <c r="E1069" s="5"/>
      <c r="F1069" s="5"/>
      <c r="H1069" s="5"/>
      <c r="I1069" s="5"/>
      <c r="J1069" s="5"/>
      <c r="L1069" s="17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</row>
    <row r="1070" spans="1:22" s="4" customFormat="1" x14ac:dyDescent="0.2">
      <c r="A1070" s="76"/>
      <c r="B1070" s="49"/>
      <c r="D1070" s="5"/>
      <c r="E1070" s="5"/>
      <c r="F1070" s="5"/>
      <c r="H1070" s="5"/>
      <c r="I1070" s="5"/>
      <c r="J1070" s="5"/>
      <c r="L1070" s="17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</row>
    <row r="1071" spans="1:22" s="4" customFormat="1" x14ac:dyDescent="0.2">
      <c r="A1071" s="76"/>
      <c r="B1071" s="49"/>
      <c r="D1071" s="5"/>
      <c r="E1071" s="5"/>
      <c r="F1071" s="5"/>
      <c r="H1071" s="5"/>
      <c r="I1071" s="5"/>
      <c r="J1071" s="5"/>
      <c r="L1071" s="17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</row>
    <row r="1072" spans="1:22" s="4" customFormat="1" x14ac:dyDescent="0.2">
      <c r="A1072" s="76"/>
      <c r="B1072" s="49"/>
      <c r="D1072" s="5"/>
      <c r="F1072" s="5"/>
      <c r="H1072" s="5"/>
      <c r="I1072" s="5"/>
      <c r="L1072" s="17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</row>
    <row r="1073" spans="1:22" s="4" customFormat="1" ht="48.75" customHeight="1" x14ac:dyDescent="0.2">
      <c r="A1073" s="76"/>
      <c r="B1073" s="49"/>
      <c r="E1073" s="5"/>
      <c r="F1073" s="5"/>
      <c r="H1073" s="5"/>
      <c r="I1073" s="5"/>
      <c r="J1073" s="5"/>
      <c r="L1073" s="17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</row>
    <row r="1074" spans="1:22" s="4" customFormat="1" x14ac:dyDescent="0.2">
      <c r="A1074" s="76"/>
      <c r="B1074" s="49"/>
      <c r="D1074" s="5"/>
      <c r="F1074" s="5"/>
      <c r="H1074" s="5"/>
      <c r="I1074" s="5"/>
      <c r="L1074" s="17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</row>
    <row r="1075" spans="1:22" s="4" customFormat="1" x14ac:dyDescent="0.2">
      <c r="A1075" s="76"/>
      <c r="B1075" s="49"/>
      <c r="E1075" s="5"/>
      <c r="F1075" s="5"/>
      <c r="H1075" s="5"/>
      <c r="I1075" s="5"/>
      <c r="J1075" s="5"/>
      <c r="L1075" s="17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</row>
    <row r="1076" spans="1:22" s="4" customFormat="1" x14ac:dyDescent="0.2">
      <c r="A1076" s="76"/>
      <c r="B1076" s="49"/>
      <c r="D1076" s="5"/>
      <c r="E1076" s="5"/>
      <c r="F1076" s="5"/>
      <c r="H1076" s="5"/>
      <c r="I1076" s="5"/>
      <c r="J1076" s="5"/>
      <c r="L1076" s="17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</row>
    <row r="1077" spans="1:22" s="4" customFormat="1" ht="38.25" customHeight="1" x14ac:dyDescent="0.2">
      <c r="A1077" s="76"/>
      <c r="B1077" s="49"/>
      <c r="D1077" s="5"/>
      <c r="F1077" s="5"/>
      <c r="H1077" s="5"/>
      <c r="I1077" s="5"/>
      <c r="L1077" s="17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</row>
    <row r="1078" spans="1:22" s="4" customFormat="1" x14ac:dyDescent="0.2">
      <c r="A1078" s="76"/>
      <c r="B1078" s="49"/>
      <c r="E1078" s="5"/>
      <c r="F1078" s="5"/>
      <c r="H1078" s="5"/>
      <c r="I1078" s="5"/>
      <c r="J1078" s="5"/>
      <c r="L1078" s="17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</row>
    <row r="1079" spans="1:22" s="4" customFormat="1" ht="48" customHeight="1" x14ac:dyDescent="0.2">
      <c r="A1079" s="76"/>
      <c r="B1079" s="49"/>
      <c r="D1079" s="5"/>
      <c r="F1079" s="5"/>
      <c r="H1079" s="5"/>
      <c r="I1079" s="5"/>
      <c r="L1079" s="17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</row>
    <row r="1080" spans="1:22" s="4" customFormat="1" x14ac:dyDescent="0.2">
      <c r="A1080" s="76"/>
      <c r="B1080" s="49"/>
      <c r="F1080" s="5"/>
      <c r="H1080" s="5"/>
      <c r="I1080" s="5"/>
      <c r="L1080" s="17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</row>
    <row r="1081" spans="1:22" s="4" customFormat="1" ht="51" customHeight="1" x14ac:dyDescent="0.2">
      <c r="A1081" s="76"/>
      <c r="B1081" s="49"/>
      <c r="E1081" s="5"/>
      <c r="F1081" s="5"/>
      <c r="H1081" s="5"/>
      <c r="I1081" s="5"/>
      <c r="J1081" s="5"/>
      <c r="L1081" s="17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</row>
    <row r="1082" spans="1:22" s="4" customFormat="1" ht="32.25" customHeight="1" x14ac:dyDescent="0.2">
      <c r="A1082" s="76"/>
      <c r="B1082" s="49"/>
      <c r="D1082" s="5"/>
      <c r="E1082" s="5"/>
      <c r="F1082" s="5"/>
      <c r="H1082" s="5"/>
      <c r="I1082" s="5"/>
      <c r="J1082" s="5"/>
      <c r="L1082" s="17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</row>
    <row r="1083" spans="1:22" s="4" customFormat="1" x14ac:dyDescent="0.2">
      <c r="A1083" s="76"/>
      <c r="B1083" s="49"/>
      <c r="D1083" s="5"/>
      <c r="E1083" s="5"/>
      <c r="F1083" s="5"/>
      <c r="H1083" s="5"/>
      <c r="I1083" s="5"/>
      <c r="J1083" s="5"/>
      <c r="L1083" s="17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</row>
    <row r="1084" spans="1:22" s="4" customFormat="1" x14ac:dyDescent="0.2">
      <c r="A1084" s="76"/>
      <c r="B1084" s="49"/>
      <c r="D1084" s="5"/>
      <c r="E1084" s="5"/>
      <c r="F1084" s="5"/>
      <c r="H1084" s="5"/>
      <c r="I1084" s="5"/>
      <c r="J1084" s="5"/>
      <c r="L1084" s="17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</row>
    <row r="1085" spans="1:22" s="4" customFormat="1" ht="48" customHeight="1" x14ac:dyDescent="0.2">
      <c r="A1085" s="14"/>
      <c r="B1085" s="49"/>
      <c r="D1085" s="5"/>
      <c r="E1085" s="5"/>
      <c r="F1085" s="5"/>
      <c r="H1085" s="5"/>
      <c r="I1085" s="5"/>
      <c r="J1085" s="5"/>
      <c r="L1085" s="17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</row>
    <row r="1088" spans="1:22" s="4" customFormat="1" ht="18" customHeight="1" x14ac:dyDescent="0.2">
      <c r="A1088" s="14"/>
      <c r="B1088" s="49"/>
      <c r="D1088" s="5"/>
      <c r="E1088" s="5"/>
      <c r="F1088" s="5"/>
      <c r="H1088" s="5"/>
      <c r="I1088" s="5"/>
      <c r="J1088" s="5"/>
      <c r="L1088" s="17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</row>
    <row r="1089" spans="1:22" s="4" customFormat="1" ht="50.25" customHeight="1" x14ac:dyDescent="0.2">
      <c r="A1089" s="14"/>
      <c r="B1089" s="49"/>
      <c r="D1089" s="5"/>
      <c r="E1089" s="5"/>
      <c r="F1089" s="5"/>
      <c r="H1089" s="5"/>
      <c r="I1089" s="5"/>
      <c r="J1089" s="5"/>
      <c r="L1089" s="17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</row>
    <row r="1090" spans="1:22" s="4" customFormat="1" ht="47.25" customHeight="1" x14ac:dyDescent="0.2">
      <c r="A1090" s="14"/>
      <c r="B1090" s="49"/>
      <c r="D1090" s="5"/>
      <c r="E1090" s="5"/>
      <c r="F1090" s="5"/>
      <c r="H1090" s="5"/>
      <c r="I1090" s="5"/>
      <c r="J1090" s="5"/>
      <c r="L1090" s="17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</row>
    <row r="1092" spans="1:22" s="4" customFormat="1" x14ac:dyDescent="0.2">
      <c r="A1092" s="14"/>
      <c r="B1092" s="49"/>
      <c r="D1092" s="5"/>
      <c r="F1092" s="5"/>
      <c r="H1092" s="5"/>
      <c r="I1092" s="5"/>
      <c r="L1092" s="17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</row>
    <row r="1093" spans="1:22" s="4" customFormat="1" ht="51.75" customHeight="1" x14ac:dyDescent="0.2">
      <c r="A1093" s="14"/>
      <c r="B1093" s="49"/>
      <c r="E1093" s="5"/>
      <c r="F1093" s="5"/>
      <c r="H1093" s="5"/>
      <c r="I1093" s="5"/>
      <c r="J1093" s="5"/>
      <c r="L1093" s="17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</row>
    <row r="1094" spans="1:22" s="4" customFormat="1" x14ac:dyDescent="0.2">
      <c r="A1094" s="14"/>
      <c r="B1094" s="49"/>
      <c r="D1094" s="5"/>
      <c r="F1094" s="5"/>
      <c r="H1094" s="5"/>
      <c r="I1094" s="5"/>
      <c r="L1094" s="17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</row>
    <row r="1095" spans="1:22" s="4" customFormat="1" x14ac:dyDescent="0.2">
      <c r="A1095" s="14"/>
      <c r="B1095" s="49"/>
      <c r="E1095" s="5"/>
      <c r="F1095" s="5"/>
      <c r="H1095" s="5"/>
      <c r="I1095" s="5"/>
      <c r="J1095" s="5"/>
      <c r="L1095" s="17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</row>
    <row r="1096" spans="1:22" s="4" customFormat="1" x14ac:dyDescent="0.2">
      <c r="A1096" s="14"/>
      <c r="B1096" s="49"/>
      <c r="D1096" s="5"/>
      <c r="F1096" s="5"/>
      <c r="H1096" s="5"/>
      <c r="I1096" s="5"/>
      <c r="L1096" s="17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</row>
    <row r="1097" spans="1:22" s="4" customFormat="1" x14ac:dyDescent="0.2">
      <c r="A1097" s="14"/>
      <c r="B1097" s="49"/>
      <c r="E1097" s="5"/>
      <c r="F1097" s="5"/>
      <c r="H1097" s="5"/>
      <c r="I1097" s="5"/>
      <c r="J1097" s="5"/>
      <c r="L1097" s="17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</row>
    <row r="1098" spans="1:22" s="4" customFormat="1" ht="50.25" customHeight="1" x14ac:dyDescent="0.2">
      <c r="A1098" s="14"/>
      <c r="B1098" s="49"/>
      <c r="D1098" s="5"/>
      <c r="F1098" s="5"/>
      <c r="H1098" s="5"/>
      <c r="I1098" s="5"/>
      <c r="L1098" s="17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</row>
    <row r="1099" spans="1:22" s="4" customFormat="1" x14ac:dyDescent="0.2">
      <c r="A1099" s="14"/>
      <c r="B1099" s="49"/>
      <c r="F1099" s="5"/>
      <c r="H1099" s="5"/>
      <c r="I1099" s="5"/>
      <c r="L1099" s="17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</row>
    <row r="1100" spans="1:22" s="4" customFormat="1" ht="32.25" customHeight="1" x14ac:dyDescent="0.2">
      <c r="A1100" s="14"/>
      <c r="B1100" s="49"/>
      <c r="E1100" s="5"/>
      <c r="F1100" s="5"/>
      <c r="H1100" s="5"/>
      <c r="I1100" s="5"/>
      <c r="J1100" s="5"/>
      <c r="L1100" s="17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</row>
    <row r="1101" spans="1:22" s="4" customFormat="1" x14ac:dyDescent="0.2">
      <c r="A1101" s="14"/>
      <c r="B1101" s="49"/>
      <c r="D1101" s="5"/>
      <c r="F1101" s="5"/>
      <c r="H1101" s="5"/>
      <c r="I1101" s="5"/>
      <c r="L1101" s="17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</row>
    <row r="1102" spans="1:22" s="4" customFormat="1" x14ac:dyDescent="0.2">
      <c r="A1102" s="14"/>
      <c r="B1102" s="49"/>
      <c r="F1102" s="5"/>
      <c r="H1102" s="5"/>
      <c r="I1102" s="5"/>
      <c r="L1102" s="17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</row>
    <row r="1103" spans="1:22" s="4" customFormat="1" ht="53.25" customHeight="1" x14ac:dyDescent="0.2">
      <c r="A1103" s="14"/>
      <c r="B1103" s="49"/>
      <c r="E1103" s="5"/>
      <c r="F1103" s="5"/>
      <c r="H1103" s="5"/>
      <c r="I1103" s="5"/>
      <c r="J1103" s="5"/>
      <c r="L1103" s="17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</row>
    <row r="1105" spans="1:22" s="4" customFormat="1" ht="66" customHeight="1" x14ac:dyDescent="0.2">
      <c r="A1105" s="14"/>
      <c r="B1105" s="49"/>
      <c r="D1105" s="5"/>
      <c r="E1105" s="5"/>
      <c r="F1105" s="5"/>
      <c r="H1105" s="5"/>
      <c r="I1105" s="5"/>
      <c r="J1105" s="5"/>
      <c r="L1105" s="17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</row>
    <row r="1106" spans="1:22" s="4" customFormat="1" ht="51" customHeight="1" x14ac:dyDescent="0.2">
      <c r="A1106" s="14"/>
      <c r="B1106" s="49"/>
      <c r="D1106" s="5"/>
      <c r="E1106" s="5"/>
      <c r="F1106" s="5"/>
      <c r="H1106" s="5"/>
      <c r="I1106" s="5"/>
      <c r="J1106" s="5"/>
      <c r="L1106" s="17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</row>
    <row r="1109" spans="1:22" s="4" customFormat="1" x14ac:dyDescent="0.2">
      <c r="A1109" s="14"/>
      <c r="B1109" s="49"/>
      <c r="D1109" s="5"/>
      <c r="F1109" s="5"/>
      <c r="H1109" s="5"/>
      <c r="I1109" s="5"/>
      <c r="L1109" s="17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</row>
    <row r="1110" spans="1:22" s="4" customFormat="1" x14ac:dyDescent="0.2">
      <c r="A1110" s="14"/>
      <c r="B1110" s="49"/>
      <c r="E1110" s="5"/>
      <c r="F1110" s="5"/>
      <c r="H1110" s="5"/>
      <c r="I1110" s="5"/>
      <c r="J1110" s="5"/>
      <c r="L1110" s="17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</row>
    <row r="1118" spans="1:22" s="4" customFormat="1" ht="115.5" customHeight="1" x14ac:dyDescent="0.2">
      <c r="A1118" s="14"/>
      <c r="B1118" s="49"/>
      <c r="D1118" s="5"/>
      <c r="F1118" s="5"/>
      <c r="H1118" s="5"/>
      <c r="I1118" s="5"/>
      <c r="L1118" s="17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</row>
    <row r="1119" spans="1:22" s="4" customFormat="1" x14ac:dyDescent="0.2">
      <c r="A1119" s="14"/>
      <c r="B1119" s="49"/>
      <c r="F1119" s="5"/>
      <c r="H1119" s="5"/>
      <c r="I1119" s="5"/>
      <c r="L1119" s="17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</row>
    <row r="1120" spans="1:22" s="4" customFormat="1" ht="131.25" customHeight="1" x14ac:dyDescent="0.2">
      <c r="A1120" s="14"/>
      <c r="B1120" s="49"/>
      <c r="F1120" s="5"/>
      <c r="H1120" s="5"/>
      <c r="I1120" s="5"/>
      <c r="L1120" s="17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</row>
    <row r="1121" spans="1:22" s="4" customFormat="1" x14ac:dyDescent="0.2">
      <c r="A1121" s="14"/>
      <c r="B1121" s="49"/>
      <c r="F1121" s="5"/>
      <c r="H1121" s="5"/>
      <c r="I1121" s="5"/>
      <c r="L1121" s="17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</row>
    <row r="1122" spans="1:22" s="4" customFormat="1" ht="38.25" customHeight="1" x14ac:dyDescent="0.2">
      <c r="A1122" s="14"/>
      <c r="B1122" s="49"/>
      <c r="E1122" s="5"/>
      <c r="F1122" s="5"/>
      <c r="H1122" s="5"/>
      <c r="I1122" s="5"/>
      <c r="J1122" s="5"/>
      <c r="L1122" s="17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</row>
    <row r="1124" spans="1:22" s="4" customFormat="1" ht="78" customHeight="1" x14ac:dyDescent="0.2">
      <c r="A1124" s="14"/>
      <c r="B1124" s="49"/>
      <c r="D1124" s="5"/>
      <c r="E1124" s="5"/>
      <c r="F1124" s="5"/>
      <c r="H1124" s="5"/>
      <c r="I1124" s="5"/>
      <c r="J1124" s="5"/>
      <c r="L1124" s="17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</row>
    <row r="1125" spans="1:22" s="4" customFormat="1" ht="22.5" customHeight="1" x14ac:dyDescent="0.2">
      <c r="A1125" s="14"/>
      <c r="B1125" s="49"/>
      <c r="D1125" s="5"/>
      <c r="F1125" s="5"/>
      <c r="H1125" s="5"/>
      <c r="I1125" s="5"/>
      <c r="L1125" s="17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</row>
    <row r="1126" spans="1:22" s="4" customFormat="1" x14ac:dyDescent="0.2">
      <c r="A1126" s="14"/>
      <c r="B1126" s="49"/>
      <c r="F1126" s="5"/>
      <c r="H1126" s="5"/>
      <c r="I1126" s="5"/>
      <c r="L1126" s="17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</row>
    <row r="1127" spans="1:22" s="4" customFormat="1" ht="24" customHeight="1" x14ac:dyDescent="0.2">
      <c r="A1127" s="14"/>
      <c r="B1127" s="49"/>
      <c r="E1127" s="5"/>
      <c r="F1127" s="5"/>
      <c r="H1127" s="5"/>
      <c r="I1127" s="5"/>
      <c r="J1127" s="5"/>
      <c r="L1127" s="17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</row>
    <row r="1128" spans="1:22" s="4" customFormat="1" ht="66" customHeight="1" x14ac:dyDescent="0.2">
      <c r="A1128" s="14"/>
      <c r="B1128" s="49"/>
      <c r="D1128" s="5"/>
      <c r="E1128" s="5"/>
      <c r="F1128" s="5"/>
      <c r="H1128" s="5"/>
      <c r="I1128" s="5"/>
      <c r="J1128" s="5"/>
      <c r="L1128" s="17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</row>
    <row r="1135" spans="1:22" s="4" customFormat="1" ht="18" customHeight="1" x14ac:dyDescent="0.2">
      <c r="A1135" s="14"/>
      <c r="B1135" s="49"/>
      <c r="D1135" s="5"/>
      <c r="E1135" s="5"/>
      <c r="F1135" s="5"/>
      <c r="H1135" s="5"/>
      <c r="I1135" s="5"/>
      <c r="J1135" s="5"/>
      <c r="L1135" s="17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</row>
    <row r="1136" spans="1:22" s="4" customFormat="1" x14ac:dyDescent="0.2">
      <c r="A1136" s="14"/>
      <c r="B1136" s="49"/>
      <c r="D1136" s="5"/>
      <c r="F1136" s="5"/>
      <c r="H1136" s="5"/>
      <c r="I1136" s="5"/>
      <c r="L1136" s="17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</row>
    <row r="1137" spans="1:22" s="4" customFormat="1" x14ac:dyDescent="0.2">
      <c r="A1137" s="14"/>
      <c r="B1137" s="49"/>
      <c r="E1137" s="5"/>
      <c r="F1137" s="5"/>
      <c r="H1137" s="5"/>
      <c r="I1137" s="5"/>
      <c r="J1137" s="5"/>
      <c r="L1137" s="17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</row>
    <row r="1144" spans="1:22" s="4" customFormat="1" ht="22.5" customHeight="1" x14ac:dyDescent="0.2">
      <c r="A1144" s="14"/>
      <c r="B1144" s="49"/>
      <c r="D1144" s="5"/>
      <c r="E1144" s="5"/>
      <c r="F1144" s="5"/>
      <c r="H1144" s="5"/>
      <c r="I1144" s="5"/>
      <c r="J1144" s="5"/>
      <c r="L1144" s="17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</row>
    <row r="1145" spans="1:22" s="4" customFormat="1" ht="48" customHeight="1" x14ac:dyDescent="0.2">
      <c r="A1145" s="14"/>
      <c r="B1145" s="49"/>
      <c r="D1145" s="5"/>
      <c r="E1145" s="5"/>
      <c r="F1145" s="5"/>
      <c r="H1145" s="5"/>
      <c r="I1145" s="5"/>
      <c r="J1145" s="5"/>
      <c r="L1145" s="17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</row>
    <row r="1146" spans="1:22" s="4" customFormat="1" ht="21" customHeight="1" x14ac:dyDescent="0.2">
      <c r="A1146" s="14"/>
      <c r="B1146" s="49"/>
      <c r="D1146" s="5"/>
      <c r="F1146" s="5"/>
      <c r="H1146" s="5"/>
      <c r="I1146" s="5"/>
      <c r="L1146" s="17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</row>
    <row r="1147" spans="1:22" s="4" customFormat="1" ht="51" customHeight="1" x14ac:dyDescent="0.2">
      <c r="A1147" s="14"/>
      <c r="B1147" s="49"/>
      <c r="E1147" s="5"/>
      <c r="F1147" s="5"/>
      <c r="H1147" s="5"/>
      <c r="I1147" s="5"/>
      <c r="J1147" s="5"/>
      <c r="L1147" s="17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</row>
    <row r="1150" spans="1:22" s="4" customFormat="1" x14ac:dyDescent="0.2">
      <c r="A1150" s="14"/>
      <c r="B1150" s="49"/>
      <c r="D1150" s="5"/>
      <c r="F1150" s="5"/>
      <c r="H1150" s="5"/>
      <c r="I1150" s="5"/>
      <c r="L1150" s="17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</row>
    <row r="1151" spans="1:22" s="4" customFormat="1" ht="28.5" customHeight="1" x14ac:dyDescent="0.2">
      <c r="A1151" s="14"/>
      <c r="B1151" s="49"/>
      <c r="E1151" s="5"/>
      <c r="F1151" s="5"/>
      <c r="H1151" s="5"/>
      <c r="I1151" s="5"/>
      <c r="J1151" s="5"/>
      <c r="L1151" s="17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</row>
    <row r="1152" spans="1:22" s="4" customFormat="1" ht="23.25" customHeight="1" x14ac:dyDescent="0.2">
      <c r="A1152" s="14"/>
      <c r="B1152" s="49"/>
      <c r="D1152" s="5"/>
      <c r="E1152" s="5"/>
      <c r="F1152" s="5"/>
      <c r="H1152" s="5"/>
      <c r="I1152" s="5"/>
      <c r="J1152" s="5"/>
      <c r="L1152" s="17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</row>
    <row r="1154" spans="1:22" s="4" customFormat="1" x14ac:dyDescent="0.2">
      <c r="A1154" s="14"/>
      <c r="B1154" s="49"/>
      <c r="D1154" s="5"/>
      <c r="F1154" s="5"/>
      <c r="H1154" s="5"/>
      <c r="I1154" s="5"/>
      <c r="L1154" s="17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</row>
    <row r="1155" spans="1:22" s="4" customFormat="1" x14ac:dyDescent="0.2">
      <c r="A1155" s="14"/>
      <c r="B1155" s="49"/>
      <c r="E1155" s="5"/>
      <c r="F1155" s="5"/>
      <c r="H1155" s="5"/>
      <c r="I1155" s="5"/>
      <c r="J1155" s="5"/>
      <c r="L1155" s="17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</row>
    <row r="1159" spans="1:22" s="4" customFormat="1" x14ac:dyDescent="0.2">
      <c r="A1159" s="14"/>
      <c r="B1159" s="49"/>
      <c r="D1159" s="5"/>
      <c r="F1159" s="5"/>
      <c r="H1159" s="5"/>
      <c r="I1159" s="5"/>
      <c r="L1159" s="17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</row>
    <row r="1160" spans="1:22" s="4" customFormat="1" x14ac:dyDescent="0.2">
      <c r="A1160" s="14"/>
      <c r="B1160" s="49"/>
      <c r="E1160" s="5"/>
      <c r="F1160" s="5"/>
      <c r="H1160" s="5"/>
      <c r="I1160" s="5"/>
      <c r="J1160" s="5"/>
      <c r="L1160" s="17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</row>
    <row r="1162" spans="1:22" s="4" customFormat="1" ht="27" customHeight="1" x14ac:dyDescent="0.2">
      <c r="A1162" s="14"/>
      <c r="B1162" s="49"/>
      <c r="D1162" s="5"/>
      <c r="E1162" s="5"/>
      <c r="F1162" s="5"/>
      <c r="H1162" s="5"/>
      <c r="I1162" s="5"/>
      <c r="J1162" s="5"/>
      <c r="L1162" s="17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</row>
    <row r="1164" spans="1:22" s="4" customFormat="1" x14ac:dyDescent="0.2">
      <c r="A1164" s="14"/>
      <c r="B1164" s="49"/>
      <c r="D1164" s="5"/>
      <c r="F1164" s="5"/>
      <c r="H1164" s="5"/>
      <c r="I1164" s="5"/>
      <c r="L1164" s="17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</row>
    <row r="1165" spans="1:22" s="4" customFormat="1" x14ac:dyDescent="0.2">
      <c r="A1165" s="14"/>
      <c r="B1165" s="49"/>
      <c r="E1165" s="5"/>
      <c r="F1165" s="5"/>
      <c r="H1165" s="5"/>
      <c r="I1165" s="5"/>
      <c r="J1165" s="5"/>
      <c r="L1165" s="17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</row>
    <row r="1169" spans="1:22" s="4" customFormat="1" x14ac:dyDescent="0.2">
      <c r="A1169" s="14"/>
      <c r="B1169" s="49"/>
      <c r="D1169" s="5"/>
      <c r="F1169" s="5"/>
      <c r="H1169" s="5"/>
      <c r="I1169" s="5"/>
      <c r="L1169" s="17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</row>
    <row r="1170" spans="1:22" s="4" customFormat="1" x14ac:dyDescent="0.2">
      <c r="A1170" s="14"/>
      <c r="B1170" s="49"/>
      <c r="E1170" s="5"/>
      <c r="F1170" s="5"/>
      <c r="H1170" s="5"/>
      <c r="I1170" s="5"/>
      <c r="J1170" s="5"/>
      <c r="L1170" s="17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</row>
    <row r="1172" spans="1:22" s="4" customFormat="1" ht="53.25" customHeight="1" x14ac:dyDescent="0.2">
      <c r="A1172" s="14"/>
      <c r="B1172" s="49"/>
      <c r="D1172" s="5"/>
      <c r="F1172" s="5"/>
      <c r="H1172" s="5"/>
      <c r="I1172" s="5"/>
      <c r="L1172" s="17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</row>
    <row r="1173" spans="1:22" s="4" customFormat="1" x14ac:dyDescent="0.2">
      <c r="A1173" s="14"/>
      <c r="B1173" s="49"/>
      <c r="E1173" s="5"/>
      <c r="F1173" s="5"/>
      <c r="H1173" s="5"/>
      <c r="I1173" s="5"/>
      <c r="J1173" s="5"/>
      <c r="L1173" s="17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</row>
    <row r="1174" spans="1:22" s="4" customFormat="1" x14ac:dyDescent="0.2">
      <c r="A1174" s="14"/>
      <c r="B1174" s="49"/>
      <c r="D1174" s="5"/>
      <c r="F1174" s="5"/>
      <c r="H1174" s="5"/>
      <c r="I1174" s="5"/>
      <c r="L1174" s="17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</row>
    <row r="1175" spans="1:22" s="4" customFormat="1" x14ac:dyDescent="0.2">
      <c r="A1175" s="14"/>
      <c r="B1175" s="49"/>
      <c r="E1175" s="5"/>
      <c r="F1175" s="5"/>
      <c r="H1175" s="5"/>
      <c r="I1175" s="5"/>
      <c r="J1175" s="5"/>
      <c r="L1175" s="17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</row>
    <row r="1176" spans="1:22" s="4" customFormat="1" ht="48" customHeight="1" x14ac:dyDescent="0.2">
      <c r="A1176" s="14"/>
      <c r="B1176" s="49"/>
      <c r="D1176" s="5"/>
      <c r="E1176" s="5"/>
      <c r="F1176" s="5"/>
      <c r="H1176" s="5"/>
      <c r="I1176" s="5"/>
      <c r="J1176" s="5"/>
      <c r="L1176" s="17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</row>
    <row r="1177" spans="1:22" s="4" customFormat="1" x14ac:dyDescent="0.2">
      <c r="A1177" s="14"/>
      <c r="B1177" s="49"/>
      <c r="D1177" s="5"/>
      <c r="F1177" s="5"/>
      <c r="H1177" s="5"/>
      <c r="I1177" s="5"/>
      <c r="L1177" s="17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</row>
    <row r="1178" spans="1:22" s="4" customFormat="1" x14ac:dyDescent="0.2">
      <c r="A1178" s="14"/>
      <c r="B1178" s="49"/>
      <c r="F1178" s="5"/>
      <c r="H1178" s="5"/>
      <c r="I1178" s="5"/>
      <c r="L1178" s="17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</row>
    <row r="1179" spans="1:22" s="4" customFormat="1" x14ac:dyDescent="0.2">
      <c r="A1179" s="14"/>
      <c r="B1179" s="49"/>
      <c r="E1179" s="5"/>
      <c r="F1179" s="5"/>
      <c r="H1179" s="5"/>
      <c r="I1179" s="5"/>
      <c r="J1179" s="5"/>
      <c r="L1179" s="17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</row>
    <row r="1180" spans="1:22" s="4" customFormat="1" ht="19.5" customHeight="1" x14ac:dyDescent="0.2">
      <c r="A1180" s="14"/>
      <c r="B1180" s="49"/>
      <c r="D1180" s="5"/>
      <c r="E1180" s="5"/>
      <c r="F1180" s="5"/>
      <c r="H1180" s="5"/>
      <c r="I1180" s="5"/>
      <c r="J1180" s="5"/>
      <c r="L1180" s="17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</row>
    <row r="1185" spans="1:22" s="4" customFormat="1" ht="50.25" customHeight="1" x14ac:dyDescent="0.2">
      <c r="A1185" s="14"/>
      <c r="B1185" s="49"/>
      <c r="D1185" s="5"/>
      <c r="E1185" s="5"/>
      <c r="F1185" s="5"/>
      <c r="H1185" s="5"/>
      <c r="I1185" s="5"/>
      <c r="J1185" s="5"/>
      <c r="L1185" s="17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</row>
    <row r="1186" spans="1:22" s="4" customFormat="1" x14ac:dyDescent="0.2">
      <c r="A1186" s="14"/>
      <c r="B1186" s="49"/>
      <c r="D1186" s="5"/>
      <c r="F1186" s="5"/>
      <c r="H1186" s="5"/>
      <c r="I1186" s="5"/>
      <c r="L1186" s="17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</row>
    <row r="1187" spans="1:22" s="4" customFormat="1" x14ac:dyDescent="0.2">
      <c r="A1187" s="14"/>
      <c r="B1187" s="49"/>
      <c r="E1187" s="5"/>
      <c r="F1187" s="5"/>
      <c r="H1187" s="5"/>
      <c r="I1187" s="5"/>
      <c r="J1187" s="5"/>
      <c r="L1187" s="17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</row>
    <row r="1190" spans="1:22" s="4" customFormat="1" ht="48.75" customHeight="1" x14ac:dyDescent="0.2">
      <c r="A1190" s="14"/>
      <c r="B1190" s="49"/>
      <c r="D1190" s="5"/>
      <c r="F1190" s="5"/>
      <c r="H1190" s="5"/>
      <c r="I1190" s="5"/>
      <c r="L1190" s="17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</row>
    <row r="1191" spans="1:22" s="4" customFormat="1" x14ac:dyDescent="0.2">
      <c r="A1191" s="14"/>
      <c r="B1191" s="49"/>
      <c r="E1191" s="5"/>
      <c r="F1191" s="5"/>
      <c r="H1191" s="5"/>
      <c r="I1191" s="5"/>
      <c r="J1191" s="5"/>
      <c r="L1191" s="17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</row>
    <row r="1195" spans="1:22" s="4" customFormat="1" ht="54.75" customHeight="1" x14ac:dyDescent="0.2">
      <c r="A1195" s="14"/>
      <c r="B1195" s="49"/>
      <c r="D1195" s="5"/>
      <c r="E1195" s="5"/>
      <c r="F1195" s="5"/>
      <c r="H1195" s="5"/>
      <c r="I1195" s="5"/>
      <c r="J1195" s="5"/>
      <c r="L1195" s="17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</row>
    <row r="1198" spans="1:22" s="4" customFormat="1" ht="36.75" customHeight="1" x14ac:dyDescent="0.2">
      <c r="A1198" s="14"/>
      <c r="B1198" s="49"/>
      <c r="D1198" s="5"/>
      <c r="F1198" s="5"/>
      <c r="H1198" s="5"/>
      <c r="I1198" s="5"/>
      <c r="L1198" s="17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</row>
    <row r="1199" spans="1:22" s="4" customFormat="1" x14ac:dyDescent="0.2">
      <c r="A1199" s="14"/>
      <c r="B1199" s="49"/>
      <c r="E1199" s="5"/>
      <c r="F1199" s="5"/>
      <c r="H1199" s="5"/>
      <c r="I1199" s="5"/>
      <c r="J1199" s="5"/>
      <c r="L1199" s="17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</row>
    <row r="1200" spans="1:22" s="4" customFormat="1" ht="49.5" customHeight="1" x14ac:dyDescent="0.2">
      <c r="A1200" s="14"/>
      <c r="B1200" s="49"/>
      <c r="D1200" s="5"/>
      <c r="F1200" s="5"/>
      <c r="H1200" s="5"/>
      <c r="I1200" s="5"/>
      <c r="L1200" s="17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</row>
    <row r="1201" spans="1:22" s="4" customFormat="1" x14ac:dyDescent="0.2">
      <c r="A1201" s="14"/>
      <c r="B1201" s="49"/>
      <c r="F1201" s="5"/>
      <c r="H1201" s="5"/>
      <c r="I1201" s="5"/>
      <c r="L1201" s="17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</row>
    <row r="1202" spans="1:22" s="4" customFormat="1" x14ac:dyDescent="0.2">
      <c r="A1202" s="14"/>
      <c r="B1202" s="49"/>
      <c r="F1202" s="5"/>
      <c r="H1202" s="5"/>
      <c r="I1202" s="5"/>
      <c r="L1202" s="17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</row>
    <row r="1203" spans="1:22" s="4" customFormat="1" ht="32.25" customHeight="1" x14ac:dyDescent="0.2">
      <c r="A1203" s="14"/>
      <c r="B1203" s="49"/>
      <c r="F1203" s="5"/>
      <c r="H1203" s="5"/>
      <c r="I1203" s="5"/>
      <c r="L1203" s="17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</row>
    <row r="1204" spans="1:22" s="4" customFormat="1" ht="51" customHeight="1" x14ac:dyDescent="0.2">
      <c r="A1204" s="14"/>
      <c r="B1204" s="49"/>
      <c r="E1204" s="5"/>
      <c r="F1204" s="5"/>
      <c r="H1204" s="5"/>
      <c r="I1204" s="5"/>
      <c r="J1204" s="5"/>
      <c r="L1204" s="17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</row>
    <row r="1205" spans="1:22" s="4" customFormat="1" x14ac:dyDescent="0.2">
      <c r="A1205" s="14"/>
      <c r="B1205" s="49"/>
      <c r="D1205" s="5"/>
      <c r="F1205" s="5"/>
      <c r="H1205" s="5"/>
      <c r="I1205" s="5"/>
      <c r="L1205" s="17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</row>
    <row r="1206" spans="1:22" s="4" customFormat="1" x14ac:dyDescent="0.2">
      <c r="A1206" s="14"/>
      <c r="B1206" s="49"/>
      <c r="E1206" s="5"/>
      <c r="F1206" s="5"/>
      <c r="H1206" s="5"/>
      <c r="I1206" s="5"/>
      <c r="J1206" s="5"/>
      <c r="L1206" s="17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</row>
    <row r="1207" spans="1:22" s="4" customFormat="1" x14ac:dyDescent="0.2">
      <c r="A1207" s="14"/>
      <c r="B1207" s="49"/>
      <c r="D1207" s="5"/>
      <c r="F1207" s="5"/>
      <c r="H1207" s="5"/>
      <c r="I1207" s="5"/>
      <c r="L1207" s="17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</row>
    <row r="1208" spans="1:22" s="4" customFormat="1" x14ac:dyDescent="0.2">
      <c r="A1208" s="14"/>
      <c r="B1208" s="49"/>
      <c r="F1208" s="5"/>
      <c r="H1208" s="5"/>
      <c r="I1208" s="5"/>
      <c r="L1208" s="17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</row>
    <row r="1209" spans="1:22" s="4" customFormat="1" x14ac:dyDescent="0.2">
      <c r="A1209" s="14"/>
      <c r="B1209" s="49"/>
      <c r="E1209" s="5"/>
      <c r="F1209" s="5"/>
      <c r="H1209" s="5"/>
      <c r="I1209" s="5"/>
      <c r="J1209" s="5"/>
      <c r="L1209" s="17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</row>
    <row r="1210" spans="1:22" s="4" customFormat="1" x14ac:dyDescent="0.2">
      <c r="A1210" s="14"/>
      <c r="B1210" s="49"/>
      <c r="D1210" s="5"/>
      <c r="F1210" s="5"/>
      <c r="H1210" s="5"/>
      <c r="I1210" s="5"/>
      <c r="L1210" s="17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</row>
    <row r="1211" spans="1:22" s="4" customFormat="1" x14ac:dyDescent="0.2">
      <c r="A1211" s="14"/>
      <c r="B1211" s="49"/>
      <c r="E1211" s="5"/>
      <c r="F1211" s="5"/>
      <c r="H1211" s="5"/>
      <c r="I1211" s="5"/>
      <c r="J1211" s="5"/>
      <c r="L1211" s="17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</row>
    <row r="1212" spans="1:22" s="4" customFormat="1" ht="50.25" customHeight="1" x14ac:dyDescent="0.2">
      <c r="A1212" s="14"/>
      <c r="B1212" s="49"/>
      <c r="D1212" s="5"/>
      <c r="E1212" s="5"/>
      <c r="F1212" s="5"/>
      <c r="H1212" s="5"/>
      <c r="I1212" s="5"/>
      <c r="J1212" s="5"/>
      <c r="L1212" s="17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</row>
    <row r="1216" spans="1:22" s="4" customFormat="1" ht="36" customHeight="1" x14ac:dyDescent="0.2">
      <c r="A1216" s="14"/>
      <c r="B1216" s="49"/>
      <c r="D1216" s="5"/>
      <c r="F1216" s="5"/>
      <c r="H1216" s="5"/>
      <c r="I1216" s="5"/>
      <c r="L1216" s="17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</row>
    <row r="1217" spans="1:22" s="4" customFormat="1" x14ac:dyDescent="0.2">
      <c r="A1217" s="14"/>
      <c r="B1217" s="49"/>
      <c r="E1217" s="5"/>
      <c r="F1217" s="5"/>
      <c r="H1217" s="5"/>
      <c r="I1217" s="5"/>
      <c r="J1217" s="5"/>
      <c r="L1217" s="17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</row>
    <row r="1218" spans="1:22" s="4" customFormat="1" x14ac:dyDescent="0.2">
      <c r="A1218" s="14"/>
      <c r="B1218" s="49"/>
      <c r="D1218" s="5"/>
      <c r="F1218" s="5"/>
      <c r="H1218" s="5"/>
      <c r="I1218" s="5"/>
      <c r="L1218" s="17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</row>
    <row r="1219" spans="1:22" s="4" customFormat="1" x14ac:dyDescent="0.2">
      <c r="A1219" s="14"/>
      <c r="B1219" s="49"/>
      <c r="E1219" s="5"/>
      <c r="F1219" s="5"/>
      <c r="H1219" s="5"/>
      <c r="I1219" s="5"/>
      <c r="J1219" s="5"/>
      <c r="L1219" s="17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</row>
    <row r="1221" spans="1:22" s="4" customFormat="1" x14ac:dyDescent="0.2">
      <c r="A1221" s="14"/>
      <c r="B1221" s="49"/>
      <c r="D1221" s="5"/>
      <c r="F1221" s="5"/>
      <c r="H1221" s="5"/>
      <c r="I1221" s="5"/>
      <c r="L1221" s="17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</row>
    <row r="1222" spans="1:22" s="4" customFormat="1" x14ac:dyDescent="0.2">
      <c r="A1222" s="14"/>
      <c r="B1222" s="49"/>
      <c r="F1222" s="5"/>
      <c r="H1222" s="5"/>
      <c r="I1222" s="5"/>
      <c r="L1222" s="17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</row>
    <row r="1223" spans="1:22" s="4" customFormat="1" x14ac:dyDescent="0.2">
      <c r="A1223" s="14"/>
      <c r="B1223" s="49"/>
      <c r="F1223" s="5"/>
      <c r="H1223" s="5"/>
      <c r="I1223" s="5"/>
      <c r="L1223" s="17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</row>
    <row r="1224" spans="1:22" s="4" customFormat="1" ht="24" customHeight="1" x14ac:dyDescent="0.2">
      <c r="A1224" s="14"/>
      <c r="B1224" s="49"/>
      <c r="F1224" s="5"/>
      <c r="H1224" s="5"/>
      <c r="I1224" s="5"/>
      <c r="L1224" s="17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</row>
    <row r="1225" spans="1:22" s="4" customFormat="1" x14ac:dyDescent="0.2">
      <c r="A1225" s="14"/>
      <c r="B1225" s="49"/>
      <c r="F1225" s="5"/>
      <c r="H1225" s="5"/>
      <c r="I1225" s="5"/>
      <c r="L1225" s="17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</row>
    <row r="1226" spans="1:22" s="4" customFormat="1" ht="113.25" customHeight="1" x14ac:dyDescent="0.2">
      <c r="A1226" s="14"/>
      <c r="B1226" s="49"/>
      <c r="F1226" s="5"/>
      <c r="H1226" s="5"/>
      <c r="I1226" s="5"/>
      <c r="L1226" s="17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</row>
    <row r="1227" spans="1:22" s="4" customFormat="1" ht="27.75" customHeight="1" x14ac:dyDescent="0.2">
      <c r="A1227" s="14"/>
      <c r="B1227" s="49"/>
      <c r="E1227" s="5"/>
      <c r="F1227" s="5"/>
      <c r="H1227" s="5"/>
      <c r="I1227" s="5"/>
      <c r="J1227" s="5"/>
      <c r="L1227" s="17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</row>
    <row r="1228" spans="1:22" s="4" customFormat="1" ht="51.75" customHeight="1" x14ac:dyDescent="0.2">
      <c r="A1228" s="14"/>
      <c r="B1228" s="49"/>
      <c r="D1228" s="5"/>
      <c r="F1228" s="5"/>
      <c r="H1228" s="5"/>
      <c r="I1228" s="5"/>
      <c r="L1228" s="17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</row>
    <row r="1229" spans="1:22" s="4" customFormat="1" ht="47.25" customHeight="1" x14ac:dyDescent="0.2">
      <c r="A1229" s="14"/>
      <c r="B1229" s="49"/>
      <c r="E1229" s="5"/>
      <c r="F1229" s="5"/>
      <c r="H1229" s="5"/>
      <c r="I1229" s="5"/>
      <c r="J1229" s="5"/>
      <c r="L1229" s="17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</row>
    <row r="1230" spans="1:22" s="4" customFormat="1" x14ac:dyDescent="0.2">
      <c r="A1230" s="14"/>
      <c r="B1230" s="49"/>
      <c r="D1230" s="5"/>
      <c r="F1230" s="5"/>
      <c r="H1230" s="5"/>
      <c r="I1230" s="5"/>
      <c r="L1230" s="17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</row>
    <row r="1231" spans="1:22" s="4" customFormat="1" ht="37.5" customHeight="1" x14ac:dyDescent="0.2">
      <c r="A1231" s="14"/>
      <c r="B1231" s="49"/>
      <c r="F1231" s="5"/>
      <c r="H1231" s="5"/>
      <c r="I1231" s="5"/>
      <c r="L1231" s="17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</row>
    <row r="1232" spans="1:22" s="4" customFormat="1" x14ac:dyDescent="0.2">
      <c r="A1232" s="14"/>
      <c r="B1232" s="49"/>
      <c r="E1232" s="5"/>
      <c r="F1232" s="5"/>
      <c r="H1232" s="5"/>
      <c r="I1232" s="5"/>
      <c r="J1232" s="5"/>
      <c r="L1232" s="17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</row>
    <row r="1233" spans="1:22" s="4" customFormat="1" ht="50.25" customHeight="1" x14ac:dyDescent="0.2">
      <c r="A1233" s="14"/>
      <c r="B1233" s="49"/>
      <c r="D1233" s="5"/>
      <c r="F1233" s="5"/>
      <c r="H1233" s="5"/>
      <c r="I1233" s="5"/>
      <c r="L1233" s="17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</row>
    <row r="1234" spans="1:22" s="4" customFormat="1" ht="48" customHeight="1" x14ac:dyDescent="0.2">
      <c r="A1234" s="14"/>
      <c r="B1234" s="49"/>
      <c r="E1234" s="5"/>
      <c r="F1234" s="5"/>
      <c r="H1234" s="5"/>
      <c r="I1234" s="5"/>
      <c r="J1234" s="5"/>
      <c r="L1234" s="17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</row>
    <row r="1236" spans="1:22" s="4" customFormat="1" ht="34.5" customHeight="1" x14ac:dyDescent="0.2">
      <c r="A1236" s="14"/>
      <c r="B1236" s="49"/>
      <c r="D1236" s="5"/>
      <c r="E1236" s="5"/>
      <c r="F1236" s="5"/>
      <c r="H1236" s="5"/>
      <c r="I1236" s="5"/>
      <c r="J1236" s="5"/>
      <c r="L1236" s="17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</row>
    <row r="1239" spans="1:22" s="4" customFormat="1" x14ac:dyDescent="0.2">
      <c r="A1239" s="14"/>
      <c r="B1239" s="49"/>
      <c r="D1239" s="5"/>
      <c r="F1239" s="5"/>
      <c r="H1239" s="5"/>
      <c r="I1239" s="5"/>
      <c r="L1239" s="17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</row>
    <row r="1240" spans="1:22" s="4" customFormat="1" x14ac:dyDescent="0.2">
      <c r="A1240" s="14"/>
      <c r="B1240" s="49"/>
      <c r="E1240" s="5"/>
      <c r="F1240" s="5"/>
      <c r="H1240" s="5"/>
      <c r="I1240" s="5"/>
      <c r="J1240" s="5"/>
      <c r="L1240" s="17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</row>
    <row r="1242" spans="1:22" s="4" customFormat="1" ht="53.25" customHeight="1" x14ac:dyDescent="0.2">
      <c r="A1242" s="14"/>
      <c r="B1242" s="49"/>
      <c r="D1242" s="5"/>
      <c r="E1242" s="5"/>
      <c r="F1242" s="5"/>
      <c r="H1242" s="5"/>
      <c r="I1242" s="5"/>
      <c r="J1242" s="5"/>
      <c r="L1242" s="17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</row>
    <row r="1243" spans="1:22" s="4" customFormat="1" x14ac:dyDescent="0.2">
      <c r="A1243" s="14"/>
      <c r="B1243" s="49"/>
      <c r="D1243" s="5"/>
      <c r="F1243" s="5"/>
      <c r="H1243" s="5"/>
      <c r="I1243" s="5"/>
      <c r="L1243" s="17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</row>
    <row r="1244" spans="1:22" s="4" customFormat="1" ht="36.75" customHeight="1" x14ac:dyDescent="0.2">
      <c r="A1244" s="14"/>
      <c r="B1244" s="49"/>
      <c r="E1244" s="5"/>
      <c r="F1244" s="5"/>
      <c r="H1244" s="5"/>
      <c r="I1244" s="5"/>
      <c r="J1244" s="5"/>
      <c r="L1244" s="17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</row>
    <row r="1247" spans="1:22" s="4" customFormat="1" ht="53.25" customHeight="1" x14ac:dyDescent="0.2">
      <c r="A1247" s="14"/>
      <c r="B1247" s="49"/>
      <c r="D1247" s="5"/>
      <c r="E1247" s="5"/>
      <c r="F1247" s="5"/>
      <c r="H1247" s="5"/>
      <c r="I1247" s="5"/>
      <c r="J1247" s="5"/>
      <c r="L1247" s="17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</row>
    <row r="1248" spans="1:22" s="4" customFormat="1" ht="38.25" customHeight="1" x14ac:dyDescent="0.2">
      <c r="A1248" s="14"/>
      <c r="B1248" s="49"/>
      <c r="D1248" s="5"/>
      <c r="E1248" s="5"/>
      <c r="F1248" s="5"/>
      <c r="H1248" s="5"/>
      <c r="I1248" s="5"/>
      <c r="J1248" s="5"/>
      <c r="L1248" s="17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</row>
    <row r="1249" spans="1:22" s="4" customFormat="1" ht="112.5" customHeight="1" x14ac:dyDescent="0.2">
      <c r="A1249" s="14"/>
      <c r="B1249" s="49"/>
      <c r="D1249" s="5"/>
      <c r="E1249" s="5"/>
      <c r="F1249" s="5"/>
      <c r="H1249" s="5"/>
      <c r="I1249" s="5"/>
      <c r="J1249" s="5"/>
      <c r="L1249" s="17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</row>
    <row r="1250" spans="1:22" s="4" customFormat="1" ht="24" customHeight="1" x14ac:dyDescent="0.2">
      <c r="A1250" s="14"/>
      <c r="B1250" s="49"/>
      <c r="D1250" s="5"/>
      <c r="F1250" s="5"/>
      <c r="H1250" s="5"/>
      <c r="I1250" s="5"/>
      <c r="L1250" s="17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</row>
    <row r="1251" spans="1:22" s="4" customFormat="1" ht="52.5" customHeight="1" x14ac:dyDescent="0.2">
      <c r="A1251" s="14"/>
      <c r="B1251" s="49"/>
      <c r="F1251" s="5"/>
      <c r="H1251" s="5"/>
      <c r="I1251" s="5"/>
      <c r="L1251" s="17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</row>
    <row r="1252" spans="1:22" s="4" customFormat="1" ht="51" customHeight="1" x14ac:dyDescent="0.2">
      <c r="A1252" s="14"/>
      <c r="B1252" s="49"/>
      <c r="E1252" s="5"/>
      <c r="F1252" s="5"/>
      <c r="H1252" s="5"/>
      <c r="I1252" s="5"/>
      <c r="J1252" s="5"/>
      <c r="L1252" s="17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</row>
    <row r="1254" spans="1:22" s="4" customFormat="1" ht="33" customHeight="1" x14ac:dyDescent="0.2">
      <c r="A1254" s="14"/>
      <c r="B1254" s="49"/>
      <c r="D1254" s="5"/>
      <c r="E1254" s="5"/>
      <c r="F1254" s="5"/>
      <c r="H1254" s="5"/>
      <c r="I1254" s="5"/>
      <c r="J1254" s="5"/>
      <c r="L1254" s="17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</row>
    <row r="1256" spans="1:22" s="4" customFormat="1" ht="47.25" customHeight="1" x14ac:dyDescent="0.2">
      <c r="A1256" s="14"/>
      <c r="B1256" s="49"/>
      <c r="D1256" s="5"/>
      <c r="E1256" s="5"/>
      <c r="F1256" s="5"/>
      <c r="H1256" s="5"/>
      <c r="I1256" s="5"/>
      <c r="J1256" s="5"/>
      <c r="L1256" s="17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</row>
    <row r="1257" spans="1:22" s="4" customFormat="1" ht="54.75" customHeight="1" x14ac:dyDescent="0.2">
      <c r="A1257" s="14"/>
      <c r="B1257" s="49"/>
      <c r="D1257" s="5"/>
      <c r="E1257" s="5"/>
      <c r="F1257" s="5"/>
      <c r="H1257" s="5"/>
      <c r="I1257" s="5"/>
      <c r="J1257" s="5"/>
      <c r="L1257" s="17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</row>
    <row r="1258" spans="1:22" s="4" customFormat="1" x14ac:dyDescent="0.2">
      <c r="A1258" s="14"/>
      <c r="B1258" s="49"/>
      <c r="D1258" s="5"/>
      <c r="F1258" s="5"/>
      <c r="H1258" s="5"/>
      <c r="I1258" s="5"/>
      <c r="L1258" s="17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</row>
    <row r="1259" spans="1:22" s="4" customFormat="1" ht="42.75" customHeight="1" x14ac:dyDescent="0.2">
      <c r="A1259" s="14"/>
      <c r="B1259" s="49"/>
      <c r="E1259" s="5"/>
      <c r="F1259" s="5"/>
      <c r="H1259" s="5"/>
      <c r="I1259" s="5"/>
      <c r="J1259" s="5"/>
      <c r="L1259" s="17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</row>
    <row r="1260" spans="1:22" s="4" customFormat="1" x14ac:dyDescent="0.2">
      <c r="A1260" s="14"/>
      <c r="B1260" s="49"/>
      <c r="D1260" s="5"/>
      <c r="F1260" s="5"/>
      <c r="H1260" s="5"/>
      <c r="I1260" s="5"/>
      <c r="L1260" s="17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</row>
    <row r="1261" spans="1:22" s="4" customFormat="1" x14ac:dyDescent="0.2">
      <c r="A1261" s="14"/>
      <c r="B1261" s="49"/>
      <c r="E1261" s="5"/>
      <c r="F1261" s="5"/>
      <c r="H1261" s="5"/>
      <c r="I1261" s="5"/>
      <c r="J1261" s="5"/>
      <c r="L1261" s="17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</row>
    <row r="1262" spans="1:22" s="4" customFormat="1" x14ac:dyDescent="0.2">
      <c r="A1262" s="14"/>
      <c r="B1262" s="49"/>
      <c r="D1262" s="5"/>
      <c r="F1262" s="5"/>
      <c r="H1262" s="5"/>
      <c r="I1262" s="5"/>
      <c r="L1262" s="17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</row>
    <row r="1263" spans="1:22" s="4" customFormat="1" x14ac:dyDescent="0.2">
      <c r="A1263" s="14"/>
      <c r="B1263" s="49"/>
      <c r="F1263" s="5"/>
      <c r="H1263" s="5"/>
      <c r="I1263" s="5"/>
      <c r="L1263" s="17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</row>
    <row r="1264" spans="1:22" s="4" customFormat="1" x14ac:dyDescent="0.2">
      <c r="A1264" s="14"/>
      <c r="B1264" s="49"/>
      <c r="E1264" s="5"/>
      <c r="F1264" s="5"/>
      <c r="H1264" s="5"/>
      <c r="I1264" s="5"/>
      <c r="J1264" s="5"/>
      <c r="L1264" s="17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</row>
    <row r="1265" spans="1:22" s="4" customFormat="1" ht="50.25" customHeight="1" x14ac:dyDescent="0.2">
      <c r="A1265" s="14"/>
      <c r="B1265" s="49"/>
      <c r="D1265" s="5"/>
      <c r="E1265" s="5"/>
      <c r="F1265" s="5"/>
      <c r="H1265" s="5"/>
      <c r="I1265" s="5"/>
      <c r="J1265" s="5"/>
      <c r="L1265" s="17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</row>
    <row r="1269" spans="1:22" s="4" customFormat="1" ht="52.5" customHeight="1" x14ac:dyDescent="0.2">
      <c r="A1269" s="14"/>
      <c r="B1269" s="49"/>
      <c r="D1269" s="5"/>
      <c r="F1269" s="5"/>
      <c r="H1269" s="5"/>
      <c r="I1269" s="5"/>
      <c r="L1269" s="17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</row>
    <row r="1270" spans="1:22" s="4" customFormat="1" x14ac:dyDescent="0.2">
      <c r="A1270" s="14"/>
      <c r="B1270" s="49"/>
      <c r="E1270" s="5"/>
      <c r="F1270" s="5"/>
      <c r="H1270" s="5"/>
      <c r="I1270" s="5"/>
      <c r="J1270" s="5"/>
      <c r="L1270" s="17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</row>
    <row r="1273" spans="1:22" s="4" customFormat="1" x14ac:dyDescent="0.2">
      <c r="A1273" s="14"/>
      <c r="B1273" s="49"/>
      <c r="D1273" s="5"/>
      <c r="F1273" s="5"/>
      <c r="H1273" s="5"/>
      <c r="I1273" s="5"/>
      <c r="L1273" s="17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</row>
    <row r="1274" spans="1:22" s="4" customFormat="1" x14ac:dyDescent="0.2">
      <c r="A1274" s="14"/>
      <c r="B1274" s="49"/>
      <c r="E1274" s="5"/>
      <c r="F1274" s="5"/>
      <c r="H1274" s="5"/>
      <c r="I1274" s="5"/>
      <c r="J1274" s="5"/>
      <c r="L1274" s="17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</row>
    <row r="1276" spans="1:22" s="4" customFormat="1" ht="79.5" customHeight="1" x14ac:dyDescent="0.2">
      <c r="A1276" s="14"/>
      <c r="B1276" s="49"/>
      <c r="D1276" s="5"/>
      <c r="E1276" s="5"/>
      <c r="F1276" s="5"/>
      <c r="H1276" s="5"/>
      <c r="I1276" s="5"/>
      <c r="J1276" s="5"/>
      <c r="L1276" s="17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</row>
    <row r="1277" spans="1:22" s="4" customFormat="1" ht="27.75" customHeight="1" x14ac:dyDescent="0.2">
      <c r="A1277" s="14"/>
      <c r="B1277" s="49"/>
      <c r="D1277" s="5"/>
      <c r="E1277" s="5"/>
      <c r="F1277" s="5"/>
      <c r="H1277" s="5"/>
      <c r="I1277" s="5"/>
      <c r="J1277" s="5"/>
      <c r="L1277" s="17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</row>
    <row r="1279" spans="1:22" s="4" customFormat="1" x14ac:dyDescent="0.2">
      <c r="A1279" s="14"/>
      <c r="B1279" s="49"/>
      <c r="D1279" s="5"/>
      <c r="F1279" s="5"/>
      <c r="H1279" s="5"/>
      <c r="I1279" s="5"/>
      <c r="L1279" s="17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</row>
    <row r="1280" spans="1:22" s="4" customFormat="1" x14ac:dyDescent="0.2">
      <c r="A1280" s="14"/>
      <c r="B1280" s="49"/>
      <c r="F1280" s="5"/>
      <c r="H1280" s="5"/>
      <c r="I1280" s="5"/>
      <c r="L1280" s="17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</row>
    <row r="1281" spans="1:22" s="4" customFormat="1" x14ac:dyDescent="0.2">
      <c r="A1281" s="14"/>
      <c r="B1281" s="49"/>
      <c r="E1281" s="5"/>
      <c r="F1281" s="5"/>
      <c r="H1281" s="5"/>
      <c r="I1281" s="5"/>
      <c r="J1281" s="5"/>
      <c r="L1281" s="17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</row>
    <row r="1282" spans="1:22" s="4" customFormat="1" x14ac:dyDescent="0.2">
      <c r="A1282" s="14"/>
      <c r="B1282" s="49"/>
      <c r="D1282" s="5"/>
      <c r="F1282" s="5"/>
      <c r="H1282" s="5"/>
      <c r="I1282" s="5"/>
      <c r="L1282" s="17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</row>
    <row r="1283" spans="1:22" s="4" customFormat="1" x14ac:dyDescent="0.2">
      <c r="A1283" s="14"/>
      <c r="B1283" s="49"/>
      <c r="E1283" s="5"/>
      <c r="F1283" s="5"/>
      <c r="H1283" s="5"/>
      <c r="I1283" s="5"/>
      <c r="J1283" s="5"/>
      <c r="L1283" s="17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</row>
    <row r="1284" spans="1:22" s="4" customFormat="1" ht="53.25" customHeight="1" x14ac:dyDescent="0.2">
      <c r="A1284" s="14"/>
      <c r="B1284" s="49"/>
      <c r="D1284" s="5"/>
      <c r="F1284" s="5"/>
      <c r="H1284" s="5"/>
      <c r="I1284" s="5"/>
      <c r="L1284" s="17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</row>
    <row r="1285" spans="1:22" s="4" customFormat="1" x14ac:dyDescent="0.2">
      <c r="A1285" s="14"/>
      <c r="B1285" s="49"/>
      <c r="E1285" s="5"/>
      <c r="F1285" s="5"/>
      <c r="H1285" s="5"/>
      <c r="I1285" s="5"/>
      <c r="J1285" s="5"/>
      <c r="L1285" s="17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</row>
    <row r="1286" spans="1:22" s="4" customFormat="1" ht="42.75" customHeight="1" x14ac:dyDescent="0.2">
      <c r="A1286" s="14"/>
      <c r="B1286" s="49"/>
      <c r="D1286" s="5"/>
      <c r="F1286" s="5"/>
      <c r="H1286" s="5"/>
      <c r="I1286" s="5"/>
      <c r="L1286" s="17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</row>
    <row r="1287" spans="1:22" s="4" customFormat="1" x14ac:dyDescent="0.2">
      <c r="A1287" s="14"/>
      <c r="B1287" s="49"/>
      <c r="F1287" s="5"/>
      <c r="H1287" s="5"/>
      <c r="I1287" s="5"/>
      <c r="L1287" s="17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</row>
    <row r="1288" spans="1:22" s="4" customFormat="1" ht="113.25" customHeight="1" x14ac:dyDescent="0.2">
      <c r="A1288" s="14"/>
      <c r="B1288" s="49"/>
      <c r="E1288" s="5"/>
      <c r="F1288" s="5"/>
      <c r="H1288" s="5"/>
      <c r="I1288" s="5"/>
      <c r="J1288" s="5"/>
      <c r="L1288" s="17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</row>
    <row r="1289" spans="1:22" s="4" customFormat="1" ht="18.75" customHeight="1" x14ac:dyDescent="0.2">
      <c r="A1289" s="14"/>
      <c r="B1289" s="49"/>
      <c r="D1289" s="5"/>
      <c r="F1289" s="5"/>
      <c r="H1289" s="5"/>
      <c r="I1289" s="5"/>
      <c r="L1289" s="17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</row>
    <row r="1290" spans="1:22" s="4" customFormat="1" x14ac:dyDescent="0.2">
      <c r="A1290" s="14"/>
      <c r="B1290" s="49"/>
      <c r="F1290" s="5"/>
      <c r="H1290" s="5"/>
      <c r="I1290" s="5"/>
      <c r="L1290" s="17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</row>
    <row r="1291" spans="1:22" s="4" customFormat="1" x14ac:dyDescent="0.2">
      <c r="A1291" s="14"/>
      <c r="B1291" s="49"/>
      <c r="F1291" s="5"/>
      <c r="H1291" s="5"/>
      <c r="I1291" s="5"/>
      <c r="L1291" s="17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</row>
    <row r="1292" spans="1:22" s="4" customFormat="1" x14ac:dyDescent="0.2">
      <c r="A1292" s="14"/>
      <c r="B1292" s="49"/>
      <c r="F1292" s="5"/>
      <c r="H1292" s="5"/>
      <c r="I1292" s="5"/>
      <c r="L1292" s="17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</row>
    <row r="1293" spans="1:22" s="4" customFormat="1" x14ac:dyDescent="0.2">
      <c r="A1293" s="14"/>
      <c r="B1293" s="49"/>
      <c r="E1293" s="5"/>
      <c r="F1293" s="5"/>
      <c r="H1293" s="5"/>
      <c r="I1293" s="5"/>
      <c r="J1293" s="5"/>
      <c r="L1293" s="17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</row>
    <row r="1295" spans="1:22" s="4" customFormat="1" ht="53.25" customHeight="1" x14ac:dyDescent="0.2">
      <c r="A1295" s="14"/>
      <c r="B1295" s="49"/>
      <c r="D1295" s="5"/>
      <c r="E1295" s="5"/>
      <c r="F1295" s="5"/>
      <c r="H1295" s="5"/>
      <c r="I1295" s="5"/>
      <c r="J1295" s="5"/>
      <c r="L1295" s="17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</row>
    <row r="1297" spans="1:22" s="4" customFormat="1" x14ac:dyDescent="0.2">
      <c r="A1297" s="14"/>
      <c r="B1297" s="49"/>
      <c r="D1297" s="5"/>
      <c r="F1297" s="5"/>
      <c r="H1297" s="5"/>
      <c r="I1297" s="5"/>
      <c r="L1297" s="17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</row>
    <row r="1298" spans="1:22" s="4" customFormat="1" x14ac:dyDescent="0.2">
      <c r="A1298" s="14"/>
      <c r="B1298" s="49"/>
      <c r="E1298" s="5"/>
      <c r="F1298" s="5"/>
      <c r="H1298" s="5"/>
      <c r="I1298" s="5"/>
      <c r="J1298" s="5"/>
      <c r="L1298" s="17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</row>
    <row r="1299" spans="1:22" s="4" customFormat="1" ht="51" customHeight="1" x14ac:dyDescent="0.2">
      <c r="A1299" s="14"/>
      <c r="B1299" s="49"/>
      <c r="D1299" s="5"/>
      <c r="E1299" s="5"/>
      <c r="F1299" s="5"/>
      <c r="H1299" s="5"/>
      <c r="I1299" s="5"/>
      <c r="J1299" s="5"/>
      <c r="L1299" s="17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</row>
    <row r="1300" spans="1:22" s="4" customFormat="1" x14ac:dyDescent="0.2">
      <c r="A1300" s="14"/>
      <c r="B1300" s="49"/>
      <c r="D1300" s="5"/>
      <c r="F1300" s="5"/>
      <c r="H1300" s="5"/>
      <c r="I1300" s="5"/>
      <c r="L1300" s="17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</row>
    <row r="1301" spans="1:22" s="4" customFormat="1" x14ac:dyDescent="0.2">
      <c r="A1301" s="14"/>
      <c r="B1301" s="49"/>
      <c r="E1301" s="5"/>
      <c r="F1301" s="5"/>
      <c r="H1301" s="5"/>
      <c r="I1301" s="5"/>
      <c r="J1301" s="5"/>
      <c r="L1301" s="17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</row>
    <row r="1302" spans="1:22" s="4" customFormat="1" x14ac:dyDescent="0.2">
      <c r="A1302" s="14"/>
      <c r="B1302" s="49"/>
      <c r="D1302" s="5"/>
      <c r="F1302" s="5"/>
      <c r="H1302" s="5"/>
      <c r="I1302" s="5"/>
      <c r="L1302" s="17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</row>
    <row r="1303" spans="1:22" s="4" customFormat="1" x14ac:dyDescent="0.2">
      <c r="A1303" s="14"/>
      <c r="B1303" s="49"/>
      <c r="E1303" s="5"/>
      <c r="F1303" s="5"/>
      <c r="H1303" s="5"/>
      <c r="I1303" s="5"/>
      <c r="J1303" s="5"/>
      <c r="L1303" s="17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</row>
    <row r="1305" spans="1:22" s="4" customFormat="1" ht="27" customHeight="1" x14ac:dyDescent="0.2">
      <c r="A1305" s="14"/>
      <c r="B1305" s="49"/>
      <c r="D1305" s="5"/>
      <c r="E1305" s="5"/>
      <c r="F1305" s="5"/>
      <c r="H1305" s="5"/>
      <c r="I1305" s="5"/>
      <c r="J1305" s="5"/>
      <c r="L1305" s="17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</row>
    <row r="1306" spans="1:22" s="4" customFormat="1" ht="17.25" customHeight="1" x14ac:dyDescent="0.2">
      <c r="A1306" s="14"/>
      <c r="B1306" s="49"/>
      <c r="D1306" s="5"/>
      <c r="F1306" s="5"/>
      <c r="H1306" s="5"/>
      <c r="I1306" s="5"/>
      <c r="L1306" s="17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</row>
    <row r="1307" spans="1:22" s="4" customFormat="1" x14ac:dyDescent="0.2">
      <c r="A1307" s="14"/>
      <c r="B1307" s="49"/>
      <c r="E1307" s="5"/>
      <c r="F1307" s="5"/>
      <c r="H1307" s="5"/>
      <c r="I1307" s="5"/>
      <c r="J1307" s="5"/>
      <c r="L1307" s="17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</row>
    <row r="1308" spans="1:22" s="4" customFormat="1" ht="38.25" customHeight="1" x14ac:dyDescent="0.2">
      <c r="A1308" s="14"/>
      <c r="B1308" s="49"/>
      <c r="D1308" s="5"/>
      <c r="E1308" s="5"/>
      <c r="F1308" s="5"/>
      <c r="H1308" s="5"/>
      <c r="I1308" s="5"/>
      <c r="J1308" s="5"/>
      <c r="L1308" s="17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</row>
    <row r="1310" spans="1:22" s="4" customFormat="1" ht="20.25" customHeight="1" x14ac:dyDescent="0.2">
      <c r="A1310" s="14"/>
      <c r="B1310" s="49"/>
      <c r="D1310" s="5"/>
      <c r="F1310" s="5"/>
      <c r="H1310" s="5"/>
      <c r="I1310" s="5"/>
      <c r="L1310" s="17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</row>
    <row r="1311" spans="1:22" s="4" customFormat="1" x14ac:dyDescent="0.2">
      <c r="A1311" s="14"/>
      <c r="B1311" s="49"/>
      <c r="E1311" s="5"/>
      <c r="F1311" s="5"/>
      <c r="H1311" s="5"/>
      <c r="I1311" s="5"/>
      <c r="J1311" s="5"/>
      <c r="L1311" s="17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</row>
    <row r="1312" spans="1:22" s="4" customFormat="1" ht="127.5" customHeight="1" x14ac:dyDescent="0.2">
      <c r="A1312" s="14"/>
      <c r="B1312" s="49"/>
      <c r="D1312" s="5"/>
      <c r="E1312" s="5"/>
      <c r="F1312" s="5"/>
      <c r="H1312" s="5"/>
      <c r="I1312" s="5"/>
      <c r="J1312" s="5"/>
      <c r="L1312" s="17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</row>
    <row r="1313" spans="1:22" s="4" customFormat="1" ht="42" customHeight="1" x14ac:dyDescent="0.2">
      <c r="A1313" s="14"/>
      <c r="B1313" s="49"/>
      <c r="D1313" s="5"/>
      <c r="E1313" s="5"/>
      <c r="F1313" s="5"/>
      <c r="H1313" s="5"/>
      <c r="I1313" s="5"/>
      <c r="J1313" s="5"/>
      <c r="L1313" s="17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</row>
    <row r="1315" spans="1:22" s="4" customFormat="1" ht="42" customHeight="1" x14ac:dyDescent="0.2">
      <c r="A1315" s="14"/>
      <c r="B1315" s="49"/>
      <c r="D1315" s="5"/>
      <c r="E1315" s="5"/>
      <c r="F1315" s="5"/>
      <c r="H1315" s="5"/>
      <c r="I1315" s="5"/>
      <c r="J1315" s="5"/>
      <c r="L1315" s="17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</row>
    <row r="1316" spans="1:22" s="4" customFormat="1" ht="129.75" customHeight="1" x14ac:dyDescent="0.2">
      <c r="A1316" s="14"/>
      <c r="B1316" s="49"/>
      <c r="D1316" s="5"/>
      <c r="F1316" s="5"/>
      <c r="H1316" s="5"/>
      <c r="I1316" s="5"/>
      <c r="L1316" s="17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</row>
    <row r="1317" spans="1:22" s="4" customFormat="1" ht="27" customHeight="1" x14ac:dyDescent="0.2">
      <c r="A1317" s="14"/>
      <c r="B1317" s="49"/>
      <c r="F1317" s="5"/>
      <c r="H1317" s="5"/>
      <c r="I1317" s="5"/>
      <c r="L1317" s="17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</row>
    <row r="1318" spans="1:22" s="4" customFormat="1" ht="44.25" customHeight="1" x14ac:dyDescent="0.2">
      <c r="A1318" s="14"/>
      <c r="B1318" s="49"/>
      <c r="F1318" s="5"/>
      <c r="H1318" s="5"/>
      <c r="I1318" s="5"/>
      <c r="L1318" s="17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</row>
    <row r="1319" spans="1:22" s="4" customFormat="1" x14ac:dyDescent="0.2">
      <c r="A1319" s="14"/>
      <c r="B1319" s="49"/>
      <c r="E1319" s="5"/>
      <c r="F1319" s="5"/>
      <c r="H1319" s="5"/>
      <c r="I1319" s="5"/>
      <c r="J1319" s="5"/>
      <c r="L1319" s="17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</row>
    <row r="1323" spans="1:22" s="4" customFormat="1" ht="33" customHeight="1" x14ac:dyDescent="0.2">
      <c r="A1323" s="14"/>
      <c r="B1323" s="49"/>
      <c r="D1323" s="5"/>
      <c r="E1323" s="5"/>
      <c r="F1323" s="5"/>
      <c r="H1323" s="5"/>
      <c r="I1323" s="5"/>
      <c r="J1323" s="5"/>
      <c r="L1323" s="17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</row>
    <row r="1325" spans="1:22" s="4" customFormat="1" x14ac:dyDescent="0.2">
      <c r="A1325" s="14"/>
      <c r="B1325" s="49"/>
      <c r="D1325" s="5"/>
      <c r="F1325" s="5"/>
      <c r="H1325" s="5"/>
      <c r="I1325" s="5"/>
      <c r="L1325" s="17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</row>
    <row r="1326" spans="1:22" s="4" customFormat="1" ht="22.5" customHeight="1" x14ac:dyDescent="0.2">
      <c r="A1326" s="14"/>
      <c r="B1326" s="49"/>
      <c r="F1326" s="5"/>
      <c r="H1326" s="5"/>
      <c r="I1326" s="5"/>
      <c r="L1326" s="17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</row>
    <row r="1327" spans="1:22" s="4" customFormat="1" x14ac:dyDescent="0.2">
      <c r="A1327" s="14"/>
      <c r="B1327" s="49"/>
      <c r="F1327" s="5"/>
      <c r="H1327" s="5"/>
      <c r="I1327" s="5"/>
      <c r="L1327" s="17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</row>
    <row r="1328" spans="1:22" s="4" customFormat="1" ht="57" customHeight="1" x14ac:dyDescent="0.2">
      <c r="A1328" s="14"/>
      <c r="B1328" s="49"/>
      <c r="E1328" s="5"/>
      <c r="F1328" s="5"/>
      <c r="H1328" s="5"/>
      <c r="I1328" s="5"/>
      <c r="J1328" s="5"/>
      <c r="L1328" s="17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</row>
    <row r="1331" spans="1:22" s="4" customFormat="1" x14ac:dyDescent="0.2">
      <c r="A1331" s="14"/>
      <c r="B1331" s="49"/>
      <c r="D1331" s="5"/>
      <c r="F1331" s="5"/>
      <c r="H1331" s="5"/>
      <c r="I1331" s="5"/>
      <c r="L1331" s="17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</row>
    <row r="1332" spans="1:22" s="4" customFormat="1" ht="49.5" customHeight="1" x14ac:dyDescent="0.2">
      <c r="A1332" s="14"/>
      <c r="B1332" s="49"/>
      <c r="F1332" s="5"/>
      <c r="H1332" s="5"/>
      <c r="I1332" s="5"/>
      <c r="L1332" s="17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</row>
    <row r="1333" spans="1:22" s="4" customFormat="1" x14ac:dyDescent="0.2">
      <c r="A1333" s="14"/>
      <c r="B1333" s="49"/>
      <c r="E1333" s="5"/>
      <c r="F1333" s="5"/>
      <c r="H1333" s="5"/>
      <c r="I1333" s="5"/>
      <c r="J1333" s="5"/>
      <c r="L1333" s="17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</row>
    <row r="1336" spans="1:22" s="4" customFormat="1" ht="48.75" customHeight="1" x14ac:dyDescent="0.2">
      <c r="A1336" s="14"/>
      <c r="B1336" s="49"/>
      <c r="D1336" s="5"/>
      <c r="E1336" s="5"/>
      <c r="F1336" s="5"/>
      <c r="H1336" s="5"/>
      <c r="I1336" s="5"/>
      <c r="J1336" s="5"/>
      <c r="L1336" s="17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</row>
    <row r="1337" spans="1:22" s="4" customFormat="1" x14ac:dyDescent="0.2">
      <c r="A1337" s="14"/>
      <c r="B1337" s="49"/>
      <c r="D1337" s="5"/>
      <c r="F1337" s="5"/>
      <c r="H1337" s="5"/>
      <c r="I1337" s="5"/>
      <c r="L1337" s="17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</row>
    <row r="1338" spans="1:22" s="4" customFormat="1" x14ac:dyDescent="0.2">
      <c r="A1338" s="14"/>
      <c r="B1338" s="49"/>
      <c r="E1338" s="5"/>
      <c r="F1338" s="5"/>
      <c r="H1338" s="5"/>
      <c r="I1338" s="5"/>
      <c r="J1338" s="5"/>
      <c r="L1338" s="17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</row>
    <row r="1342" spans="1:22" s="4" customFormat="1" ht="84" customHeight="1" x14ac:dyDescent="0.2">
      <c r="A1342" s="14"/>
      <c r="B1342" s="49"/>
      <c r="D1342" s="5"/>
      <c r="E1342" s="5"/>
      <c r="F1342" s="5"/>
      <c r="H1342" s="5"/>
      <c r="I1342" s="5"/>
      <c r="J1342" s="5"/>
      <c r="L1342" s="17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</row>
    <row r="1343" spans="1:22" s="4" customFormat="1" ht="34.5" customHeight="1" x14ac:dyDescent="0.2">
      <c r="A1343" s="14"/>
      <c r="B1343" s="49"/>
      <c r="D1343" s="5"/>
      <c r="E1343" s="5"/>
      <c r="F1343" s="5"/>
      <c r="H1343" s="5"/>
      <c r="I1343" s="5"/>
      <c r="J1343" s="5"/>
      <c r="L1343" s="17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</row>
    <row r="1344" spans="1:22" s="4" customFormat="1" ht="24.75" customHeight="1" x14ac:dyDescent="0.2">
      <c r="A1344" s="14"/>
      <c r="B1344" s="49"/>
      <c r="D1344" s="5"/>
      <c r="E1344" s="5"/>
      <c r="F1344" s="5"/>
      <c r="H1344" s="5"/>
      <c r="I1344" s="5"/>
      <c r="J1344" s="5"/>
      <c r="L1344" s="17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</row>
    <row r="1346" spans="1:22" s="4" customFormat="1" x14ac:dyDescent="0.2">
      <c r="A1346" s="14"/>
      <c r="B1346" s="49"/>
      <c r="D1346" s="5"/>
      <c r="F1346" s="5"/>
      <c r="H1346" s="5"/>
      <c r="I1346" s="5"/>
      <c r="L1346" s="17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</row>
    <row r="1347" spans="1:22" s="4" customFormat="1" x14ac:dyDescent="0.2">
      <c r="A1347" s="14"/>
      <c r="B1347" s="49"/>
      <c r="E1347" s="5"/>
      <c r="F1347" s="5"/>
      <c r="H1347" s="5"/>
      <c r="I1347" s="5"/>
      <c r="J1347" s="5"/>
      <c r="L1347" s="17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</row>
    <row r="1350" spans="1:22" s="4" customFormat="1" x14ac:dyDescent="0.2">
      <c r="A1350" s="14"/>
      <c r="B1350" s="49"/>
      <c r="D1350" s="5"/>
      <c r="F1350" s="5"/>
      <c r="H1350" s="5"/>
      <c r="I1350" s="5"/>
      <c r="L1350" s="17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</row>
    <row r="1351" spans="1:22" s="4" customFormat="1" ht="36" customHeight="1" x14ac:dyDescent="0.2">
      <c r="A1351" s="14"/>
      <c r="B1351" s="49"/>
      <c r="E1351" s="5"/>
      <c r="F1351" s="5"/>
      <c r="H1351" s="5"/>
      <c r="I1351" s="5"/>
      <c r="J1351" s="5"/>
      <c r="L1351" s="17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</row>
    <row r="1352" spans="1:22" s="4" customFormat="1" ht="111.75" customHeight="1" x14ac:dyDescent="0.2">
      <c r="A1352" s="14"/>
      <c r="B1352" s="49"/>
      <c r="D1352" s="5"/>
      <c r="F1352" s="5"/>
      <c r="H1352" s="5"/>
      <c r="I1352" s="5"/>
      <c r="L1352" s="17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</row>
    <row r="1353" spans="1:22" s="4" customFormat="1" ht="27.75" customHeight="1" x14ac:dyDescent="0.2">
      <c r="A1353" s="14"/>
      <c r="B1353" s="49"/>
      <c r="F1353" s="5"/>
      <c r="H1353" s="5"/>
      <c r="I1353" s="5"/>
      <c r="L1353" s="17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</row>
    <row r="1354" spans="1:22" s="4" customFormat="1" x14ac:dyDescent="0.2">
      <c r="A1354" s="14"/>
      <c r="B1354" s="49"/>
      <c r="E1354" s="5"/>
      <c r="F1354" s="5"/>
      <c r="H1354" s="5"/>
      <c r="I1354" s="5"/>
      <c r="J1354" s="5"/>
      <c r="L1354" s="17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</row>
    <row r="1357" spans="1:22" s="4" customFormat="1" ht="111.75" customHeight="1" x14ac:dyDescent="0.2">
      <c r="A1357" s="14"/>
      <c r="B1357" s="49"/>
      <c r="D1357" s="5"/>
      <c r="E1357" s="5"/>
      <c r="F1357" s="5"/>
      <c r="H1357" s="5"/>
      <c r="I1357" s="5"/>
      <c r="J1357" s="5"/>
      <c r="L1357" s="17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</row>
    <row r="1358" spans="1:22" s="4" customFormat="1" ht="42.75" customHeight="1" x14ac:dyDescent="0.2">
      <c r="A1358" s="14"/>
      <c r="B1358" s="49"/>
      <c r="D1358" s="5"/>
      <c r="F1358" s="5"/>
      <c r="H1358" s="5"/>
      <c r="I1358" s="5"/>
      <c r="L1358" s="17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</row>
    <row r="1359" spans="1:22" s="4" customFormat="1" x14ac:dyDescent="0.2">
      <c r="A1359" s="14"/>
      <c r="B1359" s="49"/>
      <c r="F1359" s="5"/>
      <c r="H1359" s="5"/>
      <c r="I1359" s="5"/>
      <c r="L1359" s="17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</row>
    <row r="1360" spans="1:22" s="4" customFormat="1" x14ac:dyDescent="0.2">
      <c r="A1360" s="14"/>
      <c r="B1360" s="49"/>
      <c r="E1360" s="5"/>
      <c r="F1360" s="5"/>
      <c r="H1360" s="5"/>
      <c r="I1360" s="5"/>
      <c r="J1360" s="5"/>
      <c r="L1360" s="17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</row>
    <row r="1363" spans="1:22" s="4" customFormat="1" ht="51.75" customHeight="1" x14ac:dyDescent="0.2">
      <c r="A1363" s="14"/>
      <c r="B1363" s="49"/>
      <c r="D1363" s="5"/>
      <c r="F1363" s="5"/>
      <c r="H1363" s="5"/>
      <c r="I1363" s="5"/>
      <c r="L1363" s="17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</row>
    <row r="1364" spans="1:22" s="4" customFormat="1" x14ac:dyDescent="0.2">
      <c r="A1364" s="14"/>
      <c r="B1364" s="49"/>
      <c r="F1364" s="5"/>
      <c r="H1364" s="5"/>
      <c r="I1364" s="5"/>
      <c r="L1364" s="17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</row>
    <row r="1365" spans="1:22" s="4" customFormat="1" x14ac:dyDescent="0.2">
      <c r="A1365" s="14"/>
      <c r="B1365" s="49"/>
      <c r="E1365" s="5"/>
      <c r="F1365" s="5"/>
      <c r="H1365" s="5"/>
      <c r="I1365" s="5"/>
      <c r="J1365" s="5"/>
      <c r="L1365" s="17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</row>
    <row r="1367" spans="1:22" s="4" customFormat="1" x14ac:dyDescent="0.2">
      <c r="A1367" s="14"/>
      <c r="B1367" s="49"/>
      <c r="D1367" s="5"/>
      <c r="F1367" s="5"/>
      <c r="H1367" s="5"/>
      <c r="I1367" s="5"/>
      <c r="L1367" s="17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</row>
    <row r="1368" spans="1:22" s="4" customFormat="1" x14ac:dyDescent="0.2">
      <c r="A1368" s="14"/>
      <c r="B1368" s="49"/>
      <c r="F1368" s="5"/>
      <c r="H1368" s="5"/>
      <c r="I1368" s="5"/>
      <c r="L1368" s="17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</row>
    <row r="1369" spans="1:22" s="4" customFormat="1" x14ac:dyDescent="0.2">
      <c r="A1369" s="14"/>
      <c r="B1369" s="49"/>
      <c r="E1369" s="5"/>
      <c r="F1369" s="5"/>
      <c r="H1369" s="5"/>
      <c r="I1369" s="5"/>
      <c r="J1369" s="5"/>
      <c r="L1369" s="17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</row>
    <row r="1370" spans="1:22" s="4" customFormat="1" x14ac:dyDescent="0.2">
      <c r="A1370" s="14"/>
      <c r="B1370" s="49"/>
      <c r="D1370" s="5"/>
      <c r="F1370" s="5"/>
      <c r="H1370" s="5"/>
      <c r="I1370" s="5"/>
      <c r="L1370" s="17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</row>
    <row r="1371" spans="1:22" s="4" customFormat="1" x14ac:dyDescent="0.2">
      <c r="A1371" s="14"/>
      <c r="B1371" s="49"/>
      <c r="F1371" s="5"/>
      <c r="H1371" s="5"/>
      <c r="I1371" s="5"/>
      <c r="L1371" s="17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</row>
    <row r="1372" spans="1:22" s="4" customFormat="1" ht="50.25" customHeight="1" x14ac:dyDescent="0.2">
      <c r="A1372" s="14"/>
      <c r="B1372" s="49"/>
      <c r="F1372" s="5"/>
      <c r="H1372" s="5"/>
      <c r="I1372" s="5"/>
      <c r="L1372" s="17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</row>
    <row r="1373" spans="1:22" s="4" customFormat="1" x14ac:dyDescent="0.2">
      <c r="A1373" s="14"/>
      <c r="B1373" s="49"/>
      <c r="E1373" s="5"/>
      <c r="F1373" s="5"/>
      <c r="H1373" s="5"/>
      <c r="I1373" s="5"/>
      <c r="J1373" s="5"/>
      <c r="L1373" s="17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</row>
    <row r="1374" spans="1:22" s="4" customFormat="1" x14ac:dyDescent="0.2">
      <c r="A1374" s="14"/>
      <c r="B1374" s="49"/>
      <c r="D1374" s="5"/>
      <c r="F1374" s="5"/>
      <c r="H1374" s="5"/>
      <c r="I1374" s="5"/>
      <c r="L1374" s="17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</row>
    <row r="1375" spans="1:22" s="4" customFormat="1" x14ac:dyDescent="0.2">
      <c r="A1375" s="14"/>
      <c r="B1375" s="49"/>
      <c r="F1375" s="5"/>
      <c r="H1375" s="5"/>
      <c r="I1375" s="5"/>
      <c r="L1375" s="17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</row>
    <row r="1376" spans="1:22" s="4" customFormat="1" ht="51" customHeight="1" x14ac:dyDescent="0.2">
      <c r="A1376" s="14"/>
      <c r="B1376" s="49"/>
      <c r="F1376" s="5"/>
      <c r="H1376" s="5"/>
      <c r="I1376" s="5"/>
      <c r="L1376" s="17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</row>
    <row r="1377" spans="1:22" s="4" customFormat="1" x14ac:dyDescent="0.2">
      <c r="A1377" s="14"/>
      <c r="B1377" s="49"/>
      <c r="E1377" s="5"/>
      <c r="F1377" s="5"/>
      <c r="H1377" s="5"/>
      <c r="I1377" s="5"/>
      <c r="J1377" s="5"/>
      <c r="L1377" s="17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</row>
    <row r="1378" spans="1:22" s="4" customFormat="1" ht="41.25" customHeight="1" x14ac:dyDescent="0.2">
      <c r="A1378" s="14"/>
      <c r="B1378" s="49"/>
      <c r="D1378" s="5"/>
      <c r="E1378" s="5"/>
      <c r="F1378" s="5"/>
      <c r="H1378" s="5"/>
      <c r="I1378" s="5"/>
      <c r="J1378" s="5"/>
      <c r="L1378" s="17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</row>
    <row r="1379" spans="1:22" s="4" customFormat="1" ht="23.25" customHeight="1" x14ac:dyDescent="0.2">
      <c r="A1379" s="14"/>
      <c r="B1379" s="49"/>
      <c r="D1379" s="5"/>
      <c r="E1379" s="5"/>
      <c r="F1379" s="5"/>
      <c r="H1379" s="5"/>
      <c r="I1379" s="5"/>
      <c r="J1379" s="5"/>
      <c r="L1379" s="17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</row>
    <row r="1380" spans="1:22" s="4" customFormat="1" x14ac:dyDescent="0.2">
      <c r="A1380" s="14"/>
      <c r="B1380" s="49"/>
      <c r="D1380" s="5"/>
      <c r="F1380" s="5"/>
      <c r="H1380" s="5"/>
      <c r="I1380" s="5"/>
      <c r="L1380" s="17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</row>
    <row r="1381" spans="1:22" s="4" customFormat="1" x14ac:dyDescent="0.2">
      <c r="A1381" s="14"/>
      <c r="B1381" s="49"/>
      <c r="E1381" s="5"/>
      <c r="F1381" s="5"/>
      <c r="H1381" s="5"/>
      <c r="I1381" s="5"/>
      <c r="J1381" s="5"/>
      <c r="L1381" s="17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</row>
    <row r="1382" spans="1:22" s="4" customFormat="1" x14ac:dyDescent="0.2">
      <c r="A1382" s="14"/>
      <c r="B1382" s="49"/>
      <c r="D1382" s="5"/>
      <c r="F1382" s="5"/>
      <c r="H1382" s="5"/>
      <c r="I1382" s="5"/>
      <c r="L1382" s="17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</row>
    <row r="1383" spans="1:22" s="4" customFormat="1" x14ac:dyDescent="0.2">
      <c r="A1383" s="14"/>
      <c r="B1383" s="49"/>
      <c r="F1383" s="5"/>
      <c r="H1383" s="5"/>
      <c r="I1383" s="5"/>
      <c r="L1383" s="17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</row>
    <row r="1384" spans="1:22" s="4" customFormat="1" ht="50.25" customHeight="1" x14ac:dyDescent="0.2">
      <c r="A1384" s="14"/>
      <c r="B1384" s="49"/>
      <c r="E1384" s="5"/>
      <c r="F1384" s="5"/>
      <c r="H1384" s="5"/>
      <c r="I1384" s="5"/>
      <c r="J1384" s="5"/>
      <c r="L1384" s="17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</row>
    <row r="1385" spans="1:22" s="17" customFormat="1" ht="22.5" customHeight="1" x14ac:dyDescent="0.2">
      <c r="A1385" s="14"/>
      <c r="B1385" s="49"/>
      <c r="C1385" s="4"/>
      <c r="D1385" s="5"/>
      <c r="E1385" s="5"/>
      <c r="F1385" s="5"/>
      <c r="G1385" s="4"/>
      <c r="H1385" s="5"/>
      <c r="I1385" s="5"/>
      <c r="J1385" s="5"/>
      <c r="K1385" s="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</row>
    <row r="1389" spans="1:22" s="17" customFormat="1" ht="114" customHeight="1" x14ac:dyDescent="0.2">
      <c r="A1389" s="14"/>
      <c r="B1389" s="49"/>
      <c r="C1389" s="4"/>
      <c r="D1389" s="5"/>
      <c r="E1389" s="5"/>
      <c r="F1389" s="5"/>
      <c r="G1389" s="4"/>
      <c r="H1389" s="5"/>
      <c r="I1389" s="5"/>
      <c r="J1389" s="5"/>
      <c r="K1389" s="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</row>
    <row r="1390" spans="1:22" s="17" customFormat="1" ht="24.75" customHeight="1" x14ac:dyDescent="0.2">
      <c r="A1390" s="14"/>
      <c r="B1390" s="49"/>
      <c r="C1390" s="4"/>
      <c r="D1390" s="5"/>
      <c r="E1390" s="5"/>
      <c r="F1390" s="5"/>
      <c r="G1390" s="4"/>
      <c r="H1390" s="5"/>
      <c r="I1390" s="5"/>
      <c r="J1390" s="5"/>
      <c r="K1390" s="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</row>
    <row r="1392" spans="1:22" s="17" customFormat="1" x14ac:dyDescent="0.2">
      <c r="A1392" s="14"/>
      <c r="B1392" s="49"/>
      <c r="C1392" s="4"/>
      <c r="D1392" s="5"/>
      <c r="E1392" s="5"/>
      <c r="F1392" s="5"/>
      <c r="G1392" s="4"/>
      <c r="H1392" s="5"/>
      <c r="I1392" s="5"/>
      <c r="J1392" s="5"/>
      <c r="K1392" s="13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</row>
    <row r="1393" spans="1:22" s="17" customFormat="1" ht="81.75" customHeight="1" x14ac:dyDescent="0.2">
      <c r="A1393" s="14"/>
      <c r="B1393" s="49"/>
      <c r="C1393" s="4"/>
      <c r="D1393" s="5"/>
      <c r="E1393" s="5"/>
      <c r="F1393" s="5"/>
      <c r="G1393" s="4"/>
      <c r="H1393" s="5"/>
      <c r="I1393" s="5"/>
      <c r="J1393" s="5"/>
      <c r="K1393" s="13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</row>
    <row r="1394" spans="1:22" s="17" customFormat="1" ht="22.5" customHeight="1" x14ac:dyDescent="0.2">
      <c r="A1394" s="14"/>
      <c r="B1394" s="49"/>
      <c r="C1394" s="4"/>
      <c r="D1394" s="5"/>
      <c r="E1394" s="5"/>
      <c r="F1394" s="5"/>
      <c r="G1394" s="4"/>
      <c r="H1394" s="5"/>
      <c r="I1394" s="5"/>
      <c r="J1394" s="5"/>
      <c r="K1394" s="13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</row>
    <row r="1396" spans="1:22" s="17" customFormat="1" ht="28.5" customHeight="1" x14ac:dyDescent="0.2">
      <c r="A1396" s="14"/>
      <c r="B1396" s="49"/>
      <c r="C1396" s="4"/>
      <c r="D1396" s="5"/>
      <c r="E1396" s="5"/>
      <c r="F1396" s="5"/>
      <c r="G1396" s="4"/>
      <c r="H1396" s="5"/>
      <c r="I1396" s="5"/>
      <c r="J1396" s="5"/>
      <c r="K1396" s="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</row>
    <row r="1397" spans="1:22" s="17" customFormat="1" ht="130.5" customHeight="1" x14ac:dyDescent="0.2">
      <c r="A1397" s="14"/>
      <c r="B1397" s="49"/>
      <c r="C1397" s="4"/>
      <c r="D1397" s="5"/>
      <c r="E1397" s="5"/>
      <c r="F1397" s="5"/>
      <c r="G1397" s="4"/>
      <c r="H1397" s="5"/>
      <c r="I1397" s="5"/>
      <c r="J1397" s="5"/>
      <c r="K1397" s="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</row>
    <row r="1398" spans="1:22" s="17" customFormat="1" ht="24.75" customHeight="1" x14ac:dyDescent="0.2">
      <c r="A1398" s="14"/>
      <c r="B1398" s="49"/>
      <c r="C1398" s="4"/>
      <c r="D1398" s="5"/>
      <c r="E1398" s="5"/>
      <c r="F1398" s="5"/>
      <c r="G1398" s="4"/>
      <c r="H1398" s="5"/>
      <c r="I1398" s="5"/>
      <c r="J1398" s="5"/>
      <c r="K1398" s="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</row>
    <row r="1400" spans="1:22" s="17" customFormat="1" ht="24" customHeight="1" x14ac:dyDescent="0.2">
      <c r="A1400" s="14"/>
      <c r="B1400" s="49"/>
      <c r="C1400" s="4"/>
      <c r="D1400" s="5"/>
      <c r="E1400" s="5"/>
      <c r="F1400" s="5"/>
      <c r="G1400" s="4"/>
      <c r="H1400" s="5"/>
      <c r="I1400" s="5"/>
      <c r="J1400" s="5"/>
      <c r="K1400" s="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</row>
    <row r="1401" spans="1:22" ht="80.25" customHeight="1" x14ac:dyDescent="0.2"/>
    <row r="1402" spans="1:22" ht="21.75" customHeight="1" x14ac:dyDescent="0.2"/>
    <row r="1406" spans="1:22" ht="45.75" customHeight="1" x14ac:dyDescent="0.2"/>
    <row r="1408" spans="1:22" ht="51.75" customHeight="1" x14ac:dyDescent="0.2"/>
    <row r="1409" spans="1:12" ht="51.75" customHeight="1" x14ac:dyDescent="0.2"/>
    <row r="1412" spans="1:12" ht="47.25" customHeight="1" x14ac:dyDescent="0.2"/>
    <row r="1413" spans="1:12" ht="52.5" customHeight="1" x14ac:dyDescent="0.2"/>
    <row r="1418" spans="1:12" s="3" customFormat="1" x14ac:dyDescent="0.2">
      <c r="A1418" s="14"/>
      <c r="B1418" s="49"/>
      <c r="C1418" s="4"/>
      <c r="D1418" s="5"/>
      <c r="E1418" s="5"/>
      <c r="F1418" s="5"/>
      <c r="G1418" s="4"/>
      <c r="H1418" s="5"/>
      <c r="I1418" s="5"/>
      <c r="J1418" s="5"/>
      <c r="K1418" s="4"/>
      <c r="L1418" s="17"/>
    </row>
    <row r="1419" spans="1:12" s="3" customFormat="1" x14ac:dyDescent="0.2">
      <c r="A1419" s="14"/>
      <c r="B1419" s="49"/>
      <c r="C1419" s="4"/>
      <c r="D1419" s="5"/>
      <c r="E1419" s="5"/>
      <c r="F1419" s="5"/>
      <c r="G1419" s="4"/>
      <c r="H1419" s="5"/>
      <c r="I1419" s="5"/>
      <c r="J1419" s="5"/>
      <c r="K1419" s="4"/>
      <c r="L1419" s="17"/>
    </row>
    <row r="1420" spans="1:12" s="3" customFormat="1" x14ac:dyDescent="0.2">
      <c r="A1420" s="14"/>
      <c r="B1420" s="49"/>
      <c r="C1420" s="4"/>
      <c r="D1420" s="5"/>
      <c r="E1420" s="5"/>
      <c r="F1420" s="5"/>
      <c r="G1420" s="4"/>
      <c r="H1420" s="5"/>
      <c r="I1420" s="5"/>
      <c r="J1420" s="5"/>
      <c r="K1420" s="4"/>
      <c r="L1420" s="17"/>
    </row>
  </sheetData>
  <autoFilter ref="A11:K1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7">
    <mergeCell ref="M19:N19"/>
    <mergeCell ref="L985:O985"/>
    <mergeCell ref="A11:K11"/>
    <mergeCell ref="A12:K12"/>
    <mergeCell ref="A13:K13"/>
    <mergeCell ref="J15:K15"/>
    <mergeCell ref="A16:A17"/>
    <mergeCell ref="B16:B17"/>
    <mergeCell ref="C16:C17"/>
    <mergeCell ref="D16:J16"/>
    <mergeCell ref="K16:K17"/>
    <mergeCell ref="F17:I17"/>
    <mergeCell ref="A21:A27"/>
    <mergeCell ref="A28:A183"/>
    <mergeCell ref="A184:A241"/>
    <mergeCell ref="A242:A278"/>
    <mergeCell ref="A279:A310"/>
    <mergeCell ref="A311:A387"/>
    <mergeCell ref="A388:A444"/>
    <mergeCell ref="A445:A485"/>
    <mergeCell ref="A486:A690"/>
    <mergeCell ref="A941:A991"/>
    <mergeCell ref="A691:A775"/>
    <mergeCell ref="A776:A842"/>
    <mergeCell ref="A843:A886"/>
    <mergeCell ref="A887:A909"/>
    <mergeCell ref="A910:A940"/>
  </mergeCells>
  <pageMargins left="0.78740157480314965" right="0.78740157480314965" top="1.1811023622047245" bottom="0.39370078740157483" header="0.51181102362204722" footer="0.31496062992125984"/>
  <pageSetup paperSize="9" fitToHeight="0" orientation="landscape" r:id="rId1"/>
  <headerFooter differentFirst="1" alignWithMargins="0">
    <oddHeader>&amp;C&amp;"Times New Roman,обычный"&amp;P</oddHeader>
  </headerFooter>
  <rowBreaks count="45" manualBreakCount="45">
    <brk id="323" max="10" man="1"/>
    <brk id="338" max="10" man="1"/>
    <brk id="352" max="10" man="1"/>
    <brk id="364" max="10" man="1"/>
    <brk id="378" max="10" man="1"/>
    <brk id="393" max="10" man="1"/>
    <brk id="409" max="10" man="1"/>
    <brk id="425" max="10" man="1"/>
    <brk id="464" max="10" man="1"/>
    <brk id="476" max="10" man="1"/>
    <brk id="502" max="10" man="1"/>
    <brk id="527" max="10" man="1"/>
    <brk id="535" max="10" man="1"/>
    <brk id="544" max="10" man="1"/>
    <brk id="553" max="10" man="1"/>
    <brk id="564" max="10" man="1"/>
    <brk id="576" max="10" man="1"/>
    <brk id="589" max="10" man="1"/>
    <brk id="599" max="10" man="1"/>
    <brk id="609" max="10" man="1"/>
    <brk id="623" max="10" man="1"/>
    <brk id="644" max="10" man="1"/>
    <brk id="656" max="10" man="1"/>
    <brk id="667" max="10" man="1"/>
    <brk id="689" max="10" man="1"/>
    <brk id="716" max="10" man="1"/>
    <brk id="729" max="10" man="1"/>
    <brk id="744" max="10" man="1"/>
    <brk id="759" max="10" man="1"/>
    <brk id="771" max="10" man="1"/>
    <brk id="780" max="10" man="1"/>
    <brk id="805" max="10" man="1"/>
    <brk id="816" max="10" man="1"/>
    <brk id="829" max="10" man="1"/>
    <brk id="858" max="10" man="1"/>
    <brk id="873" max="10" man="1"/>
    <brk id="887" max="10" man="1"/>
    <brk id="903" max="10" man="1"/>
    <brk id="917" max="10" man="1"/>
    <brk id="931" max="10" man="1"/>
    <brk id="947" max="10" man="1"/>
    <brk id="961" max="10" man="1"/>
    <brk id="973" max="10" man="1"/>
    <brk id="981" max="10" man="1"/>
    <brk id="98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новой классификации (3)</vt:lpstr>
      <vt:lpstr>'по новой классификации (3)'!Заголовки_для_печати</vt:lpstr>
      <vt:lpstr>'по новой классификации (3)'!Область_печати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Кармрян А.Р.</cp:lastModifiedBy>
  <cp:lastPrinted>2023-12-14T16:03:04Z</cp:lastPrinted>
  <dcterms:created xsi:type="dcterms:W3CDTF">2008-10-22T15:37:46Z</dcterms:created>
  <dcterms:modified xsi:type="dcterms:W3CDTF">2023-12-22T12:22:20Z</dcterms:modified>
</cp:coreProperties>
</file>