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8" yWindow="672" windowWidth="23256" windowHeight="11796"/>
  </bookViews>
  <sheets>
    <sheet name="по новой классификации (3)" sheetId="6" r:id="rId1"/>
  </sheets>
  <definedNames>
    <definedName name="_xlnm._FilterDatabase" localSheetId="0" hidden="1">'по новой классификации (3)'!$A$18:$Y$668</definedName>
    <definedName name="_xlnm.Print_Titles" localSheetId="0">'по новой классификации (3)'!$18:$18</definedName>
    <definedName name="_xlnm.Print_Area" localSheetId="0">'по новой классификации (3)'!$A$1:$K$670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407" i="6" l="1"/>
  <c r="K414" i="6"/>
  <c r="K449" i="6" l="1"/>
  <c r="K524" i="6" l="1"/>
  <c r="K523" i="6"/>
  <c r="K522" i="6" s="1"/>
  <c r="K515" i="6"/>
  <c r="K516" i="6"/>
  <c r="K116" i="6" l="1"/>
  <c r="K648" i="6" l="1"/>
  <c r="K645" i="6"/>
  <c r="K459" i="6"/>
  <c r="K413" i="6"/>
  <c r="K412" i="6" s="1"/>
  <c r="K404" i="6"/>
  <c r="K403" i="6" s="1"/>
  <c r="K406" i="6" l="1"/>
  <c r="K381" i="6"/>
  <c r="K335" i="6"/>
  <c r="K320" i="6"/>
  <c r="K664" i="6" l="1"/>
  <c r="K661" i="6"/>
  <c r="K658" i="6"/>
  <c r="K652" i="6"/>
  <c r="K649" i="6"/>
  <c r="K646" i="6"/>
  <c r="K643" i="6"/>
  <c r="K635" i="6"/>
  <c r="K634" i="6" s="1"/>
  <c r="K633" i="6" s="1"/>
  <c r="K632" i="6" s="1"/>
  <c r="K627" i="6"/>
  <c r="K626" i="6" s="1"/>
  <c r="K625" i="6" s="1"/>
  <c r="K624" i="6" s="1"/>
  <c r="K623" i="6" s="1"/>
  <c r="K622" i="6" s="1"/>
  <c r="K620" i="6"/>
  <c r="K619" i="6" s="1"/>
  <c r="K617" i="6"/>
  <c r="K615" i="6"/>
  <c r="K610" i="6"/>
  <c r="K602" i="6"/>
  <c r="K601" i="6" s="1"/>
  <c r="K600" i="6" s="1"/>
  <c r="K599" i="6" s="1"/>
  <c r="K598" i="6" s="1"/>
  <c r="K597" i="6" s="1"/>
  <c r="K595" i="6"/>
  <c r="K593" i="6"/>
  <c r="K591" i="6"/>
  <c r="K587" i="6"/>
  <c r="K579" i="6"/>
  <c r="K575" i="6"/>
  <c r="K567" i="6"/>
  <c r="K566" i="6" s="1"/>
  <c r="K565" i="6" s="1"/>
  <c r="K561" i="6"/>
  <c r="K560" i="6" s="1"/>
  <c r="K559" i="6" s="1"/>
  <c r="K558" i="6" s="1"/>
  <c r="K557" i="6" s="1"/>
  <c r="K553" i="6"/>
  <c r="K549" i="6"/>
  <c r="K544" i="6"/>
  <c r="K543" i="6" s="1"/>
  <c r="K541" i="6"/>
  <c r="K539" i="6"/>
  <c r="K532" i="6"/>
  <c r="K531" i="6" s="1"/>
  <c r="K530" i="6" s="1"/>
  <c r="K529" i="6" s="1"/>
  <c r="K528" i="6" s="1"/>
  <c r="K527" i="6" s="1"/>
  <c r="K520" i="6"/>
  <c r="K519" i="6" s="1"/>
  <c r="K513" i="6"/>
  <c r="K512" i="6" s="1"/>
  <c r="K510" i="6"/>
  <c r="K506" i="6"/>
  <c r="K499" i="6"/>
  <c r="K498" i="6" s="1"/>
  <c r="K497" i="6" s="1"/>
  <c r="K496" i="6" s="1"/>
  <c r="K495" i="6" s="1"/>
  <c r="K493" i="6"/>
  <c r="K492" i="6" s="1"/>
  <c r="K489" i="6"/>
  <c r="K488" i="6" s="1"/>
  <c r="K487" i="6" s="1"/>
  <c r="K479" i="6"/>
  <c r="K478" i="6" s="1"/>
  <c r="K477" i="6" s="1"/>
  <c r="K476" i="6" s="1"/>
  <c r="K475" i="6" s="1"/>
  <c r="K474" i="6" s="1"/>
  <c r="K471" i="6"/>
  <c r="K470" i="6" s="1"/>
  <c r="K466" i="6"/>
  <c r="K464" i="6"/>
  <c r="K462" i="6"/>
  <c r="K458" i="6"/>
  <c r="K456" i="6"/>
  <c r="K454" i="6"/>
  <c r="K452" i="6"/>
  <c r="K451" i="6"/>
  <c r="K448" i="6"/>
  <c r="K443" i="6"/>
  <c r="K441" i="6"/>
  <c r="K440" i="6" s="1"/>
  <c r="K439" i="6" s="1"/>
  <c r="K435" i="6"/>
  <c r="K434" i="6" s="1"/>
  <c r="K429" i="6"/>
  <c r="K428" i="6" s="1"/>
  <c r="K427" i="6" s="1"/>
  <c r="K426" i="6" s="1"/>
  <c r="K425" i="6" s="1"/>
  <c r="K423" i="6"/>
  <c r="K422" i="6" s="1"/>
  <c r="K420" i="6"/>
  <c r="K419" i="6" s="1"/>
  <c r="K410" i="6"/>
  <c r="K408" i="6"/>
  <c r="K405" i="6"/>
  <c r="K401" i="6"/>
  <c r="K398" i="6"/>
  <c r="K397" i="6" s="1"/>
  <c r="K393" i="6"/>
  <c r="K391" i="6"/>
  <c r="K385" i="6"/>
  <c r="K384" i="6" s="1"/>
  <c r="K383" i="6" s="1"/>
  <c r="K382" i="6" s="1"/>
  <c r="K380" i="6"/>
  <c r="K379" i="6"/>
  <c r="K378" i="6" s="1"/>
  <c r="K375" i="6"/>
  <c r="K374" i="6" s="1"/>
  <c r="K367" i="6"/>
  <c r="K366" i="6" s="1"/>
  <c r="K365" i="6" s="1"/>
  <c r="K364" i="6" s="1"/>
  <c r="K363" i="6" s="1"/>
  <c r="K362" i="6" s="1"/>
  <c r="K360" i="6"/>
  <c r="K359" i="6" s="1"/>
  <c r="K357" i="6"/>
  <c r="K354" i="6"/>
  <c r="K353" i="6"/>
  <c r="K351" i="6" s="1"/>
  <c r="K347" i="6"/>
  <c r="K344" i="6"/>
  <c r="K342" i="6"/>
  <c r="K333" i="6"/>
  <c r="K332" i="6" s="1"/>
  <c r="K331" i="6" s="1"/>
  <c r="K330" i="6" s="1"/>
  <c r="K329" i="6" s="1"/>
  <c r="K328" i="6" s="1"/>
  <c r="K326" i="6"/>
  <c r="K325" i="6" s="1"/>
  <c r="K324" i="6" s="1"/>
  <c r="K323" i="6" s="1"/>
  <c r="K322" i="6" s="1"/>
  <c r="K321" i="6" s="1"/>
  <c r="K319" i="6"/>
  <c r="K318" i="6" s="1"/>
  <c r="K317" i="6" s="1"/>
  <c r="K315" i="6"/>
  <c r="K311" i="6"/>
  <c r="K308" i="6"/>
  <c r="K307" i="6" s="1"/>
  <c r="K300" i="6"/>
  <c r="K299" i="6" s="1"/>
  <c r="K298" i="6" s="1"/>
  <c r="K297" i="6" s="1"/>
  <c r="K296" i="6" s="1"/>
  <c r="K295" i="6" s="1"/>
  <c r="K292" i="6"/>
  <c r="K288" i="6"/>
  <c r="K284" i="6"/>
  <c r="K280" i="6"/>
  <c r="K274" i="6"/>
  <c r="K270" i="6"/>
  <c r="K266" i="6"/>
  <c r="K264" i="6"/>
  <c r="K260" i="6"/>
  <c r="K256" i="6"/>
  <c r="K255" i="6"/>
  <c r="K254" i="6" s="1"/>
  <c r="K250" i="6"/>
  <c r="K246" i="6"/>
  <c r="K242" i="6"/>
  <c r="K234" i="6"/>
  <c r="K233" i="6" s="1"/>
  <c r="K232" i="6" s="1"/>
  <c r="K231" i="6" s="1"/>
  <c r="K230" i="6" s="1"/>
  <c r="K229" i="6" s="1"/>
  <c r="K227" i="6"/>
  <c r="K225" i="6"/>
  <c r="K223" i="6" s="1"/>
  <c r="K218" i="6"/>
  <c r="K217" i="6" s="1"/>
  <c r="K210" i="6"/>
  <c r="K209" i="6" s="1"/>
  <c r="K208" i="6" s="1"/>
  <c r="K207" i="6" s="1"/>
  <c r="K206" i="6" s="1"/>
  <c r="K205" i="6" s="1"/>
  <c r="K203" i="6"/>
  <c r="K202" i="6" s="1"/>
  <c r="K201" i="6" s="1"/>
  <c r="K200" i="6" s="1"/>
  <c r="K199" i="6" s="1"/>
  <c r="K198" i="6" s="1"/>
  <c r="K196" i="6"/>
  <c r="K195" i="6" s="1"/>
  <c r="K194" i="6" s="1"/>
  <c r="K193" i="6" s="1"/>
  <c r="K192" i="6" s="1"/>
  <c r="K189" i="6"/>
  <c r="K187" i="6"/>
  <c r="K185" i="6" s="1"/>
  <c r="K181" i="6"/>
  <c r="K180" i="6" s="1"/>
  <c r="K179" i="6" s="1"/>
  <c r="K178" i="6" s="1"/>
  <c r="K173" i="6"/>
  <c r="K172" i="6" s="1"/>
  <c r="K171" i="6" s="1"/>
  <c r="K170" i="6" s="1"/>
  <c r="K169" i="6" s="1"/>
  <c r="K168" i="6" s="1"/>
  <c r="K166" i="6"/>
  <c r="K165" i="6" s="1"/>
  <c r="K164" i="6" s="1"/>
  <c r="K163" i="6" s="1"/>
  <c r="K162" i="6" s="1"/>
  <c r="K161" i="6" s="1"/>
  <c r="K158" i="6"/>
  <c r="K157" i="6" s="1"/>
  <c r="K156" i="6" s="1"/>
  <c r="K155" i="6" s="1"/>
  <c r="K154" i="6" s="1"/>
  <c r="K153" i="6" s="1"/>
  <c r="K151" i="6"/>
  <c r="K150" i="6" s="1"/>
  <c r="K149" i="6" s="1"/>
  <c r="K148" i="6" s="1"/>
  <c r="K147" i="6" s="1"/>
  <c r="K146" i="6" s="1"/>
  <c r="K144" i="6"/>
  <c r="K142" i="6"/>
  <c r="K136" i="6"/>
  <c r="K135" i="6" s="1"/>
  <c r="K134" i="6" s="1"/>
  <c r="K133" i="6" s="1"/>
  <c r="K130" i="6"/>
  <c r="K128" i="6" s="1"/>
  <c r="K127" i="6" s="1"/>
  <c r="K126" i="6" s="1"/>
  <c r="K125" i="6" s="1"/>
  <c r="K120" i="6"/>
  <c r="K119" i="6" s="1"/>
  <c r="K118" i="6" s="1"/>
  <c r="K117" i="6" s="1"/>
  <c r="K115" i="6"/>
  <c r="K114" i="6" s="1"/>
  <c r="K113" i="6" s="1"/>
  <c r="K112" i="6" s="1"/>
  <c r="K111" i="6" s="1"/>
  <c r="K109" i="6"/>
  <c r="K108" i="6"/>
  <c r="K107" i="6" s="1"/>
  <c r="K106" i="6" s="1"/>
  <c r="K105" i="6" s="1"/>
  <c r="K102" i="6"/>
  <c r="K100" i="6"/>
  <c r="K94" i="6"/>
  <c r="K93" i="6" s="1"/>
  <c r="K92" i="6" s="1"/>
  <c r="K91" i="6" s="1"/>
  <c r="K90" i="6" s="1"/>
  <c r="K89" i="6"/>
  <c r="K87" i="6" s="1"/>
  <c r="K86" i="6" s="1"/>
  <c r="K85" i="6" s="1"/>
  <c r="K83" i="6"/>
  <c r="K82" i="6" s="1"/>
  <c r="K81" i="6" s="1"/>
  <c r="K80" i="6" s="1"/>
  <c r="K78" i="6"/>
  <c r="K77" i="6" s="1"/>
  <c r="K73" i="6"/>
  <c r="K71" i="6" s="1"/>
  <c r="K70" i="6" s="1"/>
  <c r="K65" i="6"/>
  <c r="K64" i="6" s="1"/>
  <c r="K63" i="6" s="1"/>
  <c r="K62" i="6" s="1"/>
  <c r="K59" i="6"/>
  <c r="K56" i="6"/>
  <c r="K52" i="6"/>
  <c r="K49" i="6"/>
  <c r="K45" i="6"/>
  <c r="K43" i="6" s="1"/>
  <c r="K39" i="6"/>
  <c r="K38" i="6" s="1"/>
  <c r="K37" i="6" s="1"/>
  <c r="K36" i="6" s="1"/>
  <c r="K33" i="6"/>
  <c r="K32" i="6" s="1"/>
  <c r="K31" i="6" s="1"/>
  <c r="K30" i="6" s="1"/>
  <c r="K25" i="6"/>
  <c r="K24" i="6" s="1"/>
  <c r="K23" i="6" s="1"/>
  <c r="K22" i="6" s="1"/>
  <c r="K21" i="6" s="1"/>
  <c r="K20" i="6" s="1"/>
  <c r="K400" i="6" l="1"/>
  <c r="K642" i="6"/>
  <c r="K641" i="6" s="1"/>
  <c r="K640" i="6" s="1"/>
  <c r="K639" i="6" s="1"/>
  <c r="K586" i="6"/>
  <c r="K585" i="6" s="1"/>
  <c r="K584" i="6" s="1"/>
  <c r="K583" i="6" s="1"/>
  <c r="K582" i="6" s="1"/>
  <c r="K581" i="6" s="1"/>
  <c r="K538" i="6"/>
  <c r="K377" i="6"/>
  <c r="K373" i="6" s="1"/>
  <c r="K259" i="6"/>
  <c r="K241" i="6"/>
  <c r="K104" i="6"/>
  <c r="K99" i="6"/>
  <c r="K98" i="6" s="1"/>
  <c r="K97" i="6" s="1"/>
  <c r="K96" i="6" s="1"/>
  <c r="K141" i="6"/>
  <c r="K140" i="6" s="1"/>
  <c r="K139" i="6" s="1"/>
  <c r="K418" i="6"/>
  <c r="K461" i="6"/>
  <c r="K548" i="6"/>
  <c r="K547" i="6" s="1"/>
  <c r="K546" i="6" s="1"/>
  <c r="K545" i="6" s="1"/>
  <c r="K469" i="6"/>
  <c r="K468" i="6" s="1"/>
  <c r="K505" i="6"/>
  <c r="K504" i="6" s="1"/>
  <c r="K503" i="6" s="1"/>
  <c r="K55" i="6"/>
  <c r="K310" i="6"/>
  <c r="K306" i="6" s="1"/>
  <c r="K491" i="6"/>
  <c r="K486" i="6" s="1"/>
  <c r="K485" i="6" s="1"/>
  <c r="K657" i="6"/>
  <c r="K656" i="6" s="1"/>
  <c r="K655" i="6" s="1"/>
  <c r="K654" i="6" s="1"/>
  <c r="K69" i="6"/>
  <c r="K68" i="6" s="1"/>
  <c r="K67" i="6" s="1"/>
  <c r="K184" i="6"/>
  <c r="K183" i="6" s="1"/>
  <c r="K177" i="6" s="1"/>
  <c r="K176" i="6" s="1"/>
  <c r="K175" i="6" s="1"/>
  <c r="K350" i="6"/>
  <c r="K518" i="6"/>
  <c r="K279" i="6"/>
  <c r="K278" i="6" s="1"/>
  <c r="K341" i="6"/>
  <c r="K447" i="6"/>
  <c r="K442" i="6" s="1"/>
  <c r="K609" i="6"/>
  <c r="K537" i="6"/>
  <c r="K536" i="6" s="1"/>
  <c r="K535" i="6" s="1"/>
  <c r="K574" i="6"/>
  <c r="K573" i="6" s="1"/>
  <c r="K572" i="6" s="1"/>
  <c r="K571" i="6" s="1"/>
  <c r="K42" i="6"/>
  <c r="K222" i="6"/>
  <c r="K269" i="6"/>
  <c r="K268" i="6" s="1"/>
  <c r="K390" i="6"/>
  <c r="K389" i="6" s="1"/>
  <c r="K564" i="6"/>
  <c r="K563" i="6" s="1"/>
  <c r="K631" i="6"/>
  <c r="K630" i="6" s="1"/>
  <c r="K608" i="6" l="1"/>
  <c r="K607" i="6" s="1"/>
  <c r="K606" i="6" s="1"/>
  <c r="K605" i="6" s="1"/>
  <c r="K604" i="6" s="1"/>
  <c r="K534" i="6"/>
  <c r="K526" i="6" s="1"/>
  <c r="K388" i="6"/>
  <c r="K387" i="6" s="1"/>
  <c r="K502" i="6"/>
  <c r="K501" i="6" s="1"/>
  <c r="K433" i="6"/>
  <c r="K432" i="6" s="1"/>
  <c r="K431" i="6" s="1"/>
  <c r="K138" i="6"/>
  <c r="K124" i="6" s="1"/>
  <c r="K123" i="6" s="1"/>
  <c r="K638" i="6"/>
  <c r="K629" i="6" s="1"/>
  <c r="K216" i="6"/>
  <c r="K215" i="6" s="1"/>
  <c r="K214" i="6" s="1"/>
  <c r="K213" i="6" s="1"/>
  <c r="K212" i="6" s="1"/>
  <c r="K240" i="6"/>
  <c r="K239" i="6" s="1"/>
  <c r="K238" i="6" s="1"/>
  <c r="K237" i="6" s="1"/>
  <c r="K236" i="6" s="1"/>
  <c r="K340" i="6"/>
  <c r="K339" i="6" s="1"/>
  <c r="K338" i="6" s="1"/>
  <c r="K417" i="6"/>
  <c r="K416" i="6" s="1"/>
  <c r="K305" i="6"/>
  <c r="K41" i="6"/>
  <c r="K35" i="6" s="1"/>
  <c r="K29" i="6" s="1"/>
  <c r="K28" i="6" s="1"/>
  <c r="K372" i="6"/>
  <c r="K371" i="6" s="1"/>
  <c r="K556" i="6"/>
  <c r="K555" i="6" s="1"/>
  <c r="K484" i="6" l="1"/>
  <c r="K483" i="6" s="1"/>
  <c r="K337" i="6"/>
  <c r="K336" i="6" s="1"/>
  <c r="K304" i="6"/>
  <c r="K303" i="6" s="1"/>
  <c r="K302" i="6" s="1"/>
  <c r="K370" i="6"/>
  <c r="K369" i="6" s="1"/>
  <c r="K19" i="6" l="1"/>
</calcChain>
</file>

<file path=xl/sharedStrings.xml><?xml version="1.0" encoding="utf-8"?>
<sst xmlns="http://schemas.openxmlformats.org/spreadsheetml/2006/main" count="3616" uniqueCount="346">
  <si>
    <t>№ п/п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</si>
  <si>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</si>
  <si>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</si>
  <si>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</si>
  <si>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</si>
  <si>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03</t>
  </si>
  <si>
    <t>04</t>
  </si>
  <si>
    <t>05</t>
  </si>
  <si>
    <t>07</t>
  </si>
  <si>
    <t>Другие общегосударственные вопросы</t>
  </si>
  <si>
    <t>14</t>
  </si>
  <si>
    <t xml:space="preserve">Национальная оборона </t>
  </si>
  <si>
    <t>Мобилизационная подготовка экономики</t>
  </si>
  <si>
    <t>Мероприятия по обеспечению мобилизационной готовности экономики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</si>
  <si>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</si>
  <si>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</si>
  <si>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</si>
  <si>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08</t>
  </si>
  <si>
    <t>Образование</t>
  </si>
  <si>
    <t>Молодежная политика и оздоровление детей</t>
  </si>
  <si>
    <t>Социальная политика</t>
  </si>
  <si>
    <t>10</t>
  </si>
  <si>
    <t>Межбюджетные трансферты</t>
  </si>
  <si>
    <t>11</t>
  </si>
  <si>
    <t>09</t>
  </si>
  <si>
    <t>Дошкольное образование</t>
  </si>
  <si>
    <t>Общее образование</t>
  </si>
  <si>
    <t>Другие вопросы в области образования</t>
  </si>
  <si>
    <t>Охрана семьи и детства</t>
  </si>
  <si>
    <t>06</t>
  </si>
  <si>
    <t>929</t>
  </si>
  <si>
    <t>Отдел по физической культуре и спорту администрации МО Туапсинский район</t>
  </si>
  <si>
    <t>РЗ</t>
  </si>
  <si>
    <t>ПР</t>
  </si>
  <si>
    <t>ЦСР</t>
  </si>
  <si>
    <t>ВР</t>
  </si>
  <si>
    <t>Код бюджетной классификации</t>
  </si>
  <si>
    <t>Вед</t>
  </si>
  <si>
    <t>Наименование</t>
  </si>
  <si>
    <t>ВСЕГО:</t>
  </si>
  <si>
    <t>13</t>
  </si>
  <si>
    <t>Жилищно-коммунальное хозяйство</t>
  </si>
  <si>
    <t>Пенсионное обеспечение</t>
  </si>
  <si>
    <t>Финансовое управление администрации муниципального образования Туапсинский район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</si>
  <si>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</si>
  <si>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</si>
  <si>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</si>
  <si>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953</t>
  </si>
  <si>
    <t>Представительный орган местного самоуправления - Совет муниципального образования Туапсинский район</t>
  </si>
  <si>
    <t>Другие вопросы в области культуры, кинематографии</t>
  </si>
  <si>
    <t>Управление по опеке и попечительству, вопросам семьи и детства администрации муниципального образования Туапсинский район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</si>
  <si>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</si>
  <si>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Отдел по делам ГО и ЧС администрации муниципального образования Туапсинский район</t>
  </si>
  <si>
    <t>Расходы на обеспечение функций муниципальных органов</t>
  </si>
  <si>
    <t>Расходы на выплату персоналу в целях обеспечения выполнения функций муниципальными органами, казенными учреждениями</t>
  </si>
  <si>
    <t>100</t>
  </si>
  <si>
    <t>Обеспечение деятельности высшего органа исполнительной власти муниципального образования Туапсинский район</t>
  </si>
  <si>
    <t>200</t>
  </si>
  <si>
    <t>Обеспечение функционирования администрации муниципального образования Туапсинский район</t>
  </si>
  <si>
    <t>Иные бюджетные ассигнования</t>
  </si>
  <si>
    <t>800</t>
  </si>
  <si>
    <t>Осуществление отдельных полномочий Краснодарского края</t>
  </si>
  <si>
    <t>Непрограммные расходы органов исполнительной власти Туапсинского района</t>
  </si>
  <si>
    <t>Финансовое обеспечение непредвиденных расходов</t>
  </si>
  <si>
    <t>400</t>
  </si>
  <si>
    <t>Социальное обеспечение и иные выплаты населению</t>
  </si>
  <si>
    <t>300</t>
  </si>
  <si>
    <t>Обслуживание муниципального долга</t>
  </si>
  <si>
    <t>700</t>
  </si>
  <si>
    <t>500</t>
  </si>
  <si>
    <t>Обеспечение деятельности контрольно-счетной палаты муниципального образования Туапсинский район</t>
  </si>
  <si>
    <t>Управление имущественных отношений администрации муниципального образования Туапсинский район</t>
  </si>
  <si>
    <t>Субсидии бюджетным, автономным учреждениям и иным некоммерческим организациям</t>
  </si>
  <si>
    <t>600</t>
  </si>
  <si>
    <t xml:space="preserve">Расходы на обеспечение функций муниципальных органов </t>
  </si>
  <si>
    <t>Физическая культура и спорт</t>
  </si>
  <si>
    <t>Другие вопросы в области социальной политики</t>
  </si>
  <si>
    <t>Обеспечение деятельности представительного органа местного самоуправления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</si>
  <si>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</si>
  <si>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Резервный фонд администрации муниципального образования Туапсинский район</t>
  </si>
  <si>
    <t>Обеспечение деятельности финансового управления администрации муниципального образования Туапсинский район</t>
  </si>
  <si>
    <t xml:space="preserve">Культура, кинематография </t>
  </si>
  <si>
    <t>Другие вопросы в области физической культуры и спорта</t>
  </si>
  <si>
    <t>Исполнительно-распорядительный орган муниципального образования - администрация муниципального образования Туапсинский район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</si>
  <si>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</si>
  <si>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Обеспечение деятельности администрации муниципального образования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</si>
  <si>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</si>
  <si>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Транспорт</t>
  </si>
  <si>
    <t>Другие вопросы в области национальной экономики</t>
  </si>
  <si>
    <t>12</t>
  </si>
  <si>
    <t>Управление капитального строительства администрации муниципального образования Туапсинский район</t>
  </si>
  <si>
    <t>934</t>
  </si>
  <si>
    <t>(тыс. рублей)</t>
  </si>
  <si>
    <t>Контрольно-счетная палата муниципального образования Туапсинский район</t>
  </si>
  <si>
    <t>Капитальные вложения в объекты государственной (муниципальной) собственности</t>
  </si>
  <si>
    <t>Непрограммные расходы</t>
  </si>
  <si>
    <t>00</t>
  </si>
  <si>
    <t>00000</t>
  </si>
  <si>
    <t>00190</t>
  </si>
  <si>
    <t>Компенсационные расходы на выплаты депутатских полномочий</t>
  </si>
  <si>
    <t>Глава муниципального образования Туапсинский район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</si>
  <si>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</si>
  <si>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60870</t>
  </si>
  <si>
    <t>52</t>
  </si>
  <si>
    <t>60910</t>
  </si>
  <si>
    <t>18</t>
  </si>
  <si>
    <t>Организация  казачьей деятельности на территории  Туапсинского района</t>
  </si>
  <si>
    <t>Реализация мероприятий в отношении казачества в Туапсинском районе</t>
  </si>
  <si>
    <t>24550</t>
  </si>
  <si>
    <t>Обеспечение деятельности казенных учреждений</t>
  </si>
  <si>
    <t>00590</t>
  </si>
  <si>
    <t>99</t>
  </si>
  <si>
    <t>11530</t>
  </si>
  <si>
    <t>61650</t>
  </si>
  <si>
    <t>16</t>
  </si>
  <si>
    <t>1</t>
  </si>
  <si>
    <t>Повышение эффективности работы органов местного самоуправления и подведомственных организаций</t>
  </si>
  <si>
    <t>15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</si>
  <si>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</si>
  <si>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Реализация основных направлений приоритетного национального проекта «Доступное и комфортное жилье - гражданам России»</t>
  </si>
  <si>
    <t>19</t>
  </si>
  <si>
    <t>24590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</si>
  <si>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</si>
  <si>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Процентные платежи по муниципальному долгу</t>
  </si>
  <si>
    <t>24430</t>
  </si>
  <si>
    <t>53</t>
  </si>
  <si>
    <t>Обеспечение функционирования финансового управления администрации муниципального образования Туапсинский район</t>
  </si>
  <si>
    <t>10490</t>
  </si>
  <si>
    <t>Выравнивание бюджетной обеспеченности муниципальных образований городских и сельских поселений Туапсинского района</t>
  </si>
  <si>
    <t>54</t>
  </si>
  <si>
    <t>Проведение  реконструкций и капитальных ремонтов на объектах социальной сферы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</si>
  <si>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</si>
  <si>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Обеспечение деятельности отдела по делам ГО и ЧС администрации муниципального образования Туапсинский район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</si>
  <si>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</si>
  <si>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</si>
  <si>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</si>
  <si>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</si>
  <si>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60820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</si>
  <si>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</si>
  <si>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</si>
  <si>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60860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</si>
  <si>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</si>
  <si>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Реализация мер по специальной поддержке отдельных категорий обучающихся</t>
  </si>
  <si>
    <t>62370</t>
  </si>
  <si>
    <t>Совершенствование системы организации детского оздоровительного отдыха в муниципальном образовании Туапсинский район</t>
  </si>
  <si>
    <t>60710</t>
  </si>
  <si>
    <t>Обеспечение деятельности отдела культуры администрации муниципального образования Туапсинский район</t>
  </si>
  <si>
    <t>2</t>
  </si>
  <si>
    <t>Повышения качества обучения в муниципальных детско-юношеских спортивных школах</t>
  </si>
  <si>
    <t>60740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</si>
  <si>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</si>
  <si>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Обеспечение деятельности управления по работе с молодежью администрации муниципального образования Туапсинский район</t>
  </si>
  <si>
    <t>Поддержка детей-сирот</t>
  </si>
  <si>
    <t>Предоставление субсидий бюджетным, автономным учреждениям и иным некоммерческим организациям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</si>
  <si>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</si>
  <si>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</si>
  <si>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</si>
  <si>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60070</t>
  </si>
  <si>
    <t>Организация и проведение аварийно-спасательных и других неотложных работ при чрезвычайных ситуациях</t>
  </si>
  <si>
    <t>Управление по развитию курортов администрации муниципального образования Туапсинский район</t>
  </si>
  <si>
    <t>947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</si>
  <si>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</si>
  <si>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</si>
  <si>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</si>
  <si>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Формирование системы оценки качества образования и образовательных результатов</t>
  </si>
  <si>
    <t>20</t>
  </si>
  <si>
    <t>Обеспечение деятельности управления по развитию курортов администрации муниципального образования Туапсинский район</t>
  </si>
  <si>
    <t>Управление образования администрации муниципального образования Туапсинский район</t>
  </si>
  <si>
    <t>Управление по работе с молодежью администрации муниципального образования Туапсинский район</t>
  </si>
  <si>
    <t>3</t>
  </si>
  <si>
    <t xml:space="preserve"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
</t>
  </si>
  <si>
    <t>21620</t>
  </si>
  <si>
    <t>62500</t>
  </si>
  <si>
    <t>Профилактика террористических проявлений на территории муниципального образования Туапсинский район</t>
  </si>
  <si>
    <t>5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</si>
  <si>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</si>
  <si>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24840</t>
  </si>
  <si>
    <t>Подпрограмма «Организация отдыха, оздоровления и занятости детей и подростков»</t>
  </si>
  <si>
    <t>Муниципальная программа «Защита населения и территории от чрезвычайных ситуаций, обеспечение пожарной безопасности»</t>
  </si>
  <si>
    <t>Подпрограмма «Профилактика терроризма на территории муниципального образования Туапсинский район»</t>
  </si>
  <si>
    <t>Муниципальная программа «Развитие образования в муниципальном образовании Туапсинский район»</t>
  </si>
  <si>
    <t>Дополнительное образование детей</t>
  </si>
  <si>
    <t>Управление ЖКХ и ТЭК администрации муниципального образования Туапсинский район</t>
  </si>
  <si>
    <t>Другие вопросы в области жилищно-коммунального хозяйства</t>
  </si>
  <si>
    <t>Обеспечение деятельности управления ЖКХ и ТЭК</t>
  </si>
  <si>
    <t>Мероприятия в рамках управления имуществом Туапсинского района</t>
  </si>
  <si>
    <t>24690</t>
  </si>
  <si>
    <t>Обеспечение деятельности муниципального бюджетного учреждения</t>
  </si>
  <si>
    <t>24810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</si>
  <si>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</si>
  <si>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21190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</si>
  <si>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</si>
  <si>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21200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</si>
  <si>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</si>
  <si>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21210</t>
  </si>
  <si>
    <t>Сумма</t>
  </si>
  <si>
    <t>ВЕДОМСТВЕННАЯ СТРУКТУРА</t>
  </si>
  <si>
    <t>21590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</si>
  <si>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</si>
  <si>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</si>
  <si>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21600</t>
  </si>
  <si>
    <t>21591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</si>
  <si>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</si>
  <si>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21592</t>
  </si>
  <si>
    <t>21610</t>
  </si>
  <si>
    <t>Муниципальная программа «Развитие жилищно-коммунального хозяйства в муниципальном образовании  Туапсинский район»</t>
  </si>
  <si>
    <t>Муниципальная программа «Функционирование органов местного самоуправления в муниципальном образовании Туапсинский район»</t>
  </si>
  <si>
    <t>Отдельные мероприятия муниципальной программы «Функционирование органов местного самоуправления в муниципальном образовании Туапсинский район»</t>
  </si>
  <si>
    <t>Муниципальная программа  «Обеспечение безопасности населения Туапсинского района»</t>
  </si>
  <si>
    <t>Муниципальная программа «Экономическое развитие Туапсинского района»</t>
  </si>
  <si>
    <t>Муниципальная программа «Социальная поддержка отдельных категорий граждан муниципального образования Туапсинский район»</t>
  </si>
  <si>
    <t>Отдельные мероприятия муниципальной программы «Социальная поддержка отдельных категорий граждан муниципального образования Туапсинский район»</t>
  </si>
  <si>
    <t>Реализация мероприятий муниципальной программы «Социальная поддержка отдельных категорий граждан муниципального образования Туапсинский район»</t>
  </si>
  <si>
    <t>Подпрограмма «Жилище»</t>
  </si>
  <si>
    <t>Муниципальная программа «Управление муниципальными финансами»</t>
  </si>
  <si>
    <t>Подпрограмма «Управление муниципальным долгом»</t>
  </si>
  <si>
    <t>Муниципальная программа  «Функционирование органов местного самоуправления в муниципальном образовании Туапсинский район»</t>
  </si>
  <si>
    <t>Подпрограмма «Совершенствование межбюджетных отношений в Туапсинском районе»</t>
  </si>
  <si>
    <t>Муниципальная программа «Туапсинский район - территория комфортного проживания»</t>
  </si>
  <si>
    <t>Подпрограмма «Мероприятия по предупреждению и ликвидации чрезвычайных ситуаций, стихийных бедствий и их последствий»</t>
  </si>
  <si>
    <t>Подпрограмма «Обеспечение пожарной безопасности»</t>
  </si>
  <si>
    <t>Подпрограмма «Служба - 112»</t>
  </si>
  <si>
    <t>Муниципальная программа «Управление муниципальной собственностью»</t>
  </si>
  <si>
    <t>Обеспечение деятельности муниципального бюджетного учреждения «Комитет земельных отношений»</t>
  </si>
  <si>
    <t>Реализация мероприятий муниципальной программы «Управление муниципальной собственностью»</t>
  </si>
  <si>
    <t>Отдельные мероприятия муниципальной программы «Развитие жилищно-коммунального хозяйства в муниципальном образовании Туапсинский район»</t>
  </si>
  <si>
    <t>Отдельные мероприятия муниципальной программы «Развитие образования в муниципальном образовании Туапсинский район»</t>
  </si>
  <si>
    <t>Финансирование расходных обязательств по заработной плате с учетом начислений АНО «Комбинат социального питания»</t>
  </si>
  <si>
    <t>Реализация мероприятий подпрограммы «Профилактика терроризма на территории муниципального образования Туапсинский район» муниципальной программы «Защита населения и территории от чрезвычайных ситуаций, обеспечение пожарной безопасности»</t>
  </si>
  <si>
    <t>Муниципальная программа «Развитие культуры в Туапсинском районе»</t>
  </si>
  <si>
    <t>Отдельные мероприятия муниципальной программы «Развитие культуры в Туапсинском районе»</t>
  </si>
  <si>
    <t>Совершенствование деятельности муниципальных учреждений дополнительного образования отрасли «Культура» Туапсинского района»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</si>
  <si>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«Культура» Туапсинского района</t>
  </si>
  <si>
    <t xml:space="preserve">Обеспечение деятельности муниципального казенного учреждения культуры «Туапсинский районный организационно-методический центр» </t>
  </si>
  <si>
    <t>Муниципальная программа «Развитие физической культуры и спорта в Туапсинском районе»</t>
  </si>
  <si>
    <t>Подпрограмма «Развитие детско-юношеского спорта»</t>
  </si>
  <si>
    <t>Подпрограмма «Обеспечение деятельности учреждений по реализации государственной политики в сфере физической культуры и спорта на муниципальном уровне»</t>
  </si>
  <si>
    <t>Муниципальная программа «Молодежь Туапсинского района»</t>
  </si>
  <si>
    <t>Отдельные мероприятия муниципальной программы «Молодежь Туапсинского района»</t>
  </si>
  <si>
    <t>Муниципальная программа «Развитие санаторно-курортного и туристского комплекса муниципального образования Туапсинский район»</t>
  </si>
  <si>
    <t>Отдельные мероприятия муниципальной программы «Развитие санаторно-курортного и туристского комплекса муниципального образования Туапсинский район»</t>
  </si>
  <si>
    <t>Обеспечение деятельности и организация работы муниципального бюджетного учреждения «Центр развития пляжного отдыха и туризма Туапсинского района»</t>
  </si>
  <si>
    <t>Муниципальная программа «По улучшению положения детей в муниципальном образовании Туапсинский район»</t>
  </si>
  <si>
    <t>Подпрограмма «Дети-сироты»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</si>
  <si>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</si>
  <si>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Подпрограмма «Кадровое обеспечение отрасли «Культура» муниципального образования Туапсинский район»</t>
  </si>
  <si>
    <t>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</si>
  <si>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</si>
  <si>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</si>
  <si>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</si>
  <si>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60220</t>
  </si>
  <si>
    <t>Расходы на обеспечение деятельности (оказание услуг) муниципальных учреждений по передаваемым полномочиям поселений (в части обеспечения первичных мер пожарной безопасности)</t>
  </si>
  <si>
    <t>21593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</si>
  <si>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</si>
  <si>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</si>
  <si>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23030</t>
  </si>
  <si>
    <t>Реализация мероприятий по обеспечению жильем молодых семей</t>
  </si>
  <si>
    <t>L4970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</si>
  <si>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</si>
  <si>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</si>
  <si>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21180</t>
  </si>
  <si>
    <t>Отдел культуры администрации муниципального образования Туапсинский район</t>
  </si>
  <si>
    <t>Организация отдыха детей в профильных лагерях, организованных муниципальными образовательными организациями, осуществляющими организацию отдыха и оздоровления обучающихся в каникулярное время с дневным пребыванием с обязательной организацией их питания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</si>
  <si>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</si>
  <si>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C0820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</si>
  <si>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</si>
  <si>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Предоставление субсидий бюджетным, автономным учреждениям и иным некоммерческим организациям
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</si>
  <si>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</si>
  <si>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</si>
  <si>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</si>
  <si>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</si>
  <si>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Осуществление отдельных государственных полномочий по выплате ежемесячных денежных средств на содержание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</si>
  <si>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</si>
  <si>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</si>
  <si>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</si>
  <si>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S2820</t>
  </si>
  <si>
    <t>Оплата труда инструкторов по спорту в муниципальных образованиях Краснодарского края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</si>
  <si>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</si>
  <si>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Организация и осуществление мероприятий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</si>
  <si>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Обеспечение жилыми помещениями детей-сирот и детей, оставшихся без попечения родителей, а также лиц из их числа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</si>
  <si>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</si>
  <si>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63110</t>
  </si>
  <si>
    <t>Расходы на выплаты персоналу в целях обеспечения выполнения функций муниципальными органами, казенными учреждениями, органами управления государственными внебюджетными фондами</t>
  </si>
  <si>
    <t>26000</t>
  </si>
  <si>
    <t>Доведение до МРОТ отдельные категории работников</t>
  </si>
  <si>
    <t>Подпрограмма «Поддержка социально ориентированных реестровых казачьих обществ Туапсинского района»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</si>
  <si>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</si>
  <si>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расходов бюджета  муниципального образования 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</si>
  <si>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«Физическая культура и спорт»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«Образование»</t>
  </si>
  <si>
    <t>24310</t>
  </si>
  <si>
    <t>Обеспечение проведения ГИА, ЕГЭ</t>
  </si>
  <si>
    <t>24571</t>
  </si>
  <si>
    <t>Диспансеризация сотрудников отраслевых (функциональных) органов</t>
  </si>
  <si>
    <t>Профессиональная подготовка, переподготовка и повышение квалификации</t>
  </si>
  <si>
    <t>24572</t>
  </si>
  <si>
    <t>Обучение сотрудников отраслевых (функциональных) органов</t>
  </si>
  <si>
    <t>Укрепление материально-технической базы и оборотных средств отраслевых (функциональных) органов</t>
  </si>
  <si>
    <t>24574</t>
  </si>
  <si>
    <t>24573</t>
  </si>
  <si>
    <t>Приобретение системного программного обеспечения и техническое сопровождение программных продуктов</t>
  </si>
  <si>
    <t>Осуществление отдельных государственных полномочий по обеспечению бесплатным двухразовым питанием детей инвалидов (инвалидов), не являющихся обучающимися с ограниченными возможностями здоровья, получающих начальное общее, основное общее и среднее общее образование в муниципальных общеобразовательных организациях</t>
  </si>
  <si>
    <t>63540</t>
  </si>
  <si>
    <t>69200</t>
  </si>
  <si>
    <t>69120</t>
  </si>
  <si>
    <t>69100</t>
  </si>
  <si>
    <t>69130</t>
  </si>
  <si>
    <t>69190</t>
  </si>
  <si>
    <t>69180</t>
  </si>
  <si>
    <t>Осуществление отдельных государственных полномочий Краснодарского края по организации и обеспечению отдыха и оздоровления детей (за исключением организации отдыха детей в каникулярное время)</t>
  </si>
  <si>
    <t>69170</t>
  </si>
  <si>
    <t>Расходы на обеспечение деятельности (оказание услуг) подведомственных учреждений по передаваемым полномочиям поселений (содержания сегмента системы обеспечения вызова экстренных оперативных служб по единому номеру «112»)</t>
  </si>
  <si>
    <t>21594</t>
  </si>
  <si>
    <t>Управление транспорта и дорожного хозяйства администрации муниципального образования Туапсинский район</t>
  </si>
  <si>
    <t>Обеспечение деятельности управления транспорта и дорожного хозяйства администрации муниципального образования Туапсинский район</t>
  </si>
  <si>
    <t>Расходы на обеспечение деятельности (оказание услуг) муниципальных учреждений, в том числе по передаваемым полномочиям поселений (в части создания резерва материальных ресурсов)</t>
  </si>
  <si>
    <t>63640</t>
  </si>
  <si>
    <t>Осуществление отдельного государственного полномочия по осуществлению регионального государственного строительного надзора в случаях, предусмотренных частью 2 статьи 54 Градостроительного кодекса Российской Федерации</t>
  </si>
  <si>
    <t>69110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</si>
  <si>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</si>
  <si>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69140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</si>
  <si>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</si>
  <si>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Спорт высших достижений</t>
  </si>
  <si>
    <t>Начальник финансового управления 
администрации муниципального 
образования Туапсинский район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</si>
  <si>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«Сириус»</t>
  </si>
  <si>
    <t>Обеспечение деятельности и организация работы муниципального казенного учреждения «Молодежный центр Туапсинского района»</t>
  </si>
  <si>
    <t>Муниципальная программа «Обеспечение перевозок обучающихся в образовательных учреждениях и учреждениях социальной сферы»</t>
  </si>
  <si>
    <t>Отдельные мероприятия муниципальной программы «Обеспечение перевозок обучающихся в образовательных учреждениях и учреждениях социальной сферы»</t>
  </si>
  <si>
    <t>Ю.Н. Кулакова</t>
  </si>
  <si>
    <t>Условно утвержденные расходы</t>
  </si>
  <si>
    <t>000</t>
  </si>
  <si>
    <t xml:space="preserve"> Туапсинский район на 2026 год </t>
  </si>
  <si>
    <t>Муниципальная программа "Экономическое развитие Туапсинского района"</t>
  </si>
  <si>
    <t xml:space="preserve"> Подпрограмма "Развитие агропромышленного комплекса на территории муниципального образования Туапсинский район"</t>
  </si>
  <si>
    <t>6</t>
  </si>
  <si>
    <t>Поддержка сельскохозяйственного производства в Туапсинском районе</t>
  </si>
  <si>
    <t>Резервные фонды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</si>
  <si>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(субвенции на осуществление отдельных государственных полномочий Краснодарского края на обеспечение выплат ежемесячного денежного вознаграждения за классное руководство педагогическим работникам муниципальных общеобразовательных организаций)</t>
  </si>
  <si>
    <t>53032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</si>
  <si>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</si>
  <si>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L3040</t>
  </si>
  <si>
    <t xml:space="preserve">Подпрограмма « Культура Туапсинского района» </t>
  </si>
  <si>
    <t>Комплектование книжных фондов муниципальных общедоступных библиотек Туапсинского района</t>
  </si>
  <si>
    <t>Государственная поддержка отрасли культуры</t>
  </si>
  <si>
    <t>L5190</t>
  </si>
  <si>
    <t>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</t>
  </si>
  <si>
    <t>S3550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</si>
</sst>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р_._-;\-* #,##0.00_р_._-;_-* &quot;-&quot;??_р_._-;_-@_-"/>
    <numFmt numFmtId="164" formatCode="#,##0.0"/>
    <numFmt numFmtId="165" formatCode="#,##0.00&quot;р.&quot;"/>
    <numFmt numFmtId="166" formatCode="#,##0.00\ &quot;₽&quot;"/>
    <numFmt numFmtId="167" formatCode="0.0"/>
  </numFmts>
  <fonts count="4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name val="Times New Roman"/>
      <family val="1"/>
      <charset val="204"/>
    </font>
    <font>
      <sz val="11"/>
      <color rgb="FFFF0000"/>
      <name val="Arial Cyr"/>
      <charset val="204"/>
    </font>
    <font>
      <sz val="14"/>
      <color rgb="FFFF0000"/>
      <name val="Arial Cyr"/>
      <charset val="204"/>
    </font>
    <font>
      <sz val="12"/>
      <name val="Arial Cyr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8" fillId="7" borderId="1" applyNumberFormat="0" applyAlignment="0" applyProtection="0"/>
    <xf numFmtId="0" fontId="19" fillId="20" borderId="2" applyNumberFormat="0" applyAlignment="0" applyProtection="0"/>
    <xf numFmtId="0" fontId="20" fillId="20" borderId="1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21" borderId="7" applyNumberFormat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28" fillId="3" borderId="0" applyNumberFormat="0" applyBorder="0" applyAlignment="0" applyProtection="0"/>
    <xf numFmtId="0" fontId="29" fillId="0" borderId="0" applyNumberFormat="0" applyFill="0" applyBorder="0" applyAlignment="0" applyProtection="0"/>
    <xf numFmtId="0" fontId="11" fillId="23" borderId="8" applyNumberFormat="0" applyFont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  <xf numFmtId="43" fontId="33" fillId="0" borderId="0" applyFont="0" applyFill="0" applyBorder="0" applyAlignment="0" applyProtection="0"/>
    <xf numFmtId="0" fontId="32" fillId="4" borderId="0" applyNumberFormat="0" applyBorder="0" applyAlignment="0" applyProtection="0"/>
    <xf numFmtId="0" fontId="34" fillId="0" borderId="0"/>
    <xf numFmtId="0" fontId="35" fillId="0" borderId="0"/>
    <xf numFmtId="9" fontId="33" fillId="0" borderId="0" applyFont="0" applyFill="0" applyBorder="0" applyAlignment="0" applyProtection="0"/>
    <xf numFmtId="0" fontId="35" fillId="0" borderId="0"/>
    <xf numFmtId="43" fontId="11" fillId="0" borderId="0" applyFont="0" applyFill="0" applyBorder="0" applyAlignment="0" applyProtection="0"/>
    <xf numFmtId="0" fontId="10" fillId="0" borderId="0"/>
    <xf numFmtId="9" fontId="11" fillId="0" borderId="0" applyFont="0" applyFill="0" applyBorder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106">
    <xf numFmtId="0" fontId="0" fillId="0" borderId="0" xfId="0"/>
    <xf numFmtId="0" fontId="14" fillId="24" borderId="0" xfId="0" applyFont="1" applyFill="1" applyAlignment="1">
      <alignment vertical="top"/>
    </xf>
    <xf numFmtId="0" fontId="15" fillId="24" borderId="0" xfId="0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>
      <alignment vertical="top"/>
    </xf>
    <xf numFmtId="0" fontId="13" fillId="24" borderId="0" xfId="0" applyFont="1" applyFill="1" applyAlignment="1">
      <alignment horizontal="center" vertical="top"/>
    </xf>
    <xf numFmtId="49" fontId="13" fillId="24" borderId="0" xfId="0" applyNumberFormat="1" applyFont="1" applyFill="1" applyAlignment="1">
      <alignment horizontal="center" vertical="top"/>
    </xf>
    <xf numFmtId="0" fontId="14" fillId="24" borderId="0" xfId="0" applyFont="1" applyFill="1" applyAlignment="1">
      <alignment horizontal="center" vertical="top"/>
    </xf>
    <xf numFmtId="49" fontId="14" fillId="24" borderId="0" xfId="0" applyNumberFormat="1" applyFont="1" applyFill="1" applyAlignment="1">
      <alignment horizontal="center" vertical="top"/>
    </xf>
    <xf numFmtId="49" fontId="14" fillId="24" borderId="0" xfId="0" applyNumberFormat="1" applyFont="1" applyFill="1" applyBorder="1" applyAlignment="1">
      <alignment horizontal="center" vertical="top"/>
    </xf>
    <xf numFmtId="0" fontId="14" fillId="24" borderId="0" xfId="0" applyFont="1" applyFill="1" applyBorder="1" applyAlignment="1">
      <alignment horizontal="center" vertical="top"/>
    </xf>
    <xf numFmtId="49" fontId="15" fillId="24" borderId="0" xfId="0" applyNumberFormat="1" applyFont="1" applyFill="1" applyBorder="1" applyAlignment="1" applyProtection="1">
      <alignment horizontal="center" vertical="top" wrapText="1"/>
      <protection locked="0"/>
    </xf>
    <xf numFmtId="49" fontId="36" fillId="24" borderId="10" xfId="0" applyNumberFormat="1" applyFont="1" applyFill="1" applyBorder="1" applyAlignment="1" applyProtection="1">
      <alignment horizontal="center" vertical="top" wrapText="1"/>
      <protection locked="0"/>
    </xf>
    <xf numFmtId="0" fontId="13" fillId="24" borderId="0" xfId="0" applyFont="1" applyFill="1" applyAlignment="1">
      <alignment horizontal="right" vertical="top"/>
    </xf>
    <xf numFmtId="0" fontId="0" fillId="24" borderId="0" xfId="0" applyFill="1" applyAlignment="1">
      <alignment horizontal="center" vertical="top"/>
    </xf>
    <xf numFmtId="0" fontId="13" fillId="24" borderId="0" xfId="0" applyFont="1" applyFill="1" applyAlignment="1">
      <alignment vertical="top"/>
    </xf>
    <xf numFmtId="4" fontId="13" fillId="24" borderId="0" xfId="0" applyNumberFormat="1" applyFont="1" applyFill="1" applyAlignment="1">
      <alignment vertical="top"/>
    </xf>
    <xf numFmtId="49" fontId="36" fillId="24" borderId="10" xfId="0" applyNumberFormat="1" applyFont="1" applyFill="1" applyBorder="1" applyAlignment="1">
      <alignment horizontal="center" vertical="top"/>
    </xf>
    <xf numFmtId="4" fontId="40" fillId="24" borderId="0" xfId="0" applyNumberFormat="1" applyFont="1" applyFill="1" applyAlignment="1">
      <alignment vertical="top"/>
    </xf>
    <xf numFmtId="4" fontId="40" fillId="24" borderId="0" xfId="0" applyNumberFormat="1" applyFont="1" applyFill="1" applyAlignment="1">
      <alignment horizontal="right" vertical="top"/>
    </xf>
    <xf numFmtId="4" fontId="41" fillId="24" borderId="0" xfId="0" applyNumberFormat="1" applyFont="1" applyFill="1" applyAlignment="1">
      <alignment wrapText="1"/>
    </xf>
    <xf numFmtId="164" fontId="36" fillId="24" borderId="10" xfId="0" applyNumberFormat="1" applyFont="1" applyFill="1" applyBorder="1" applyAlignment="1">
      <alignment horizontal="center" vertical="top"/>
    </xf>
    <xf numFmtId="0" fontId="14" fillId="24" borderId="0" xfId="0" applyFont="1" applyFill="1" applyAlignment="1">
      <alignment horizontal="right"/>
    </xf>
    <xf numFmtId="0" fontId="36" fillId="0" borderId="10" xfId="0" applyFont="1" applyFill="1" applyBorder="1" applyAlignment="1">
      <alignment horizontal="center" vertical="top" wrapText="1"/>
    </xf>
    <xf numFmtId="49" fontId="36" fillId="0" borderId="10" xfId="0" applyNumberFormat="1" applyFont="1" applyFill="1" applyBorder="1" applyAlignment="1">
      <alignment horizontal="center" vertical="top"/>
    </xf>
    <xf numFmtId="49" fontId="36" fillId="0" borderId="10" xfId="0" applyNumberFormat="1" applyFont="1" applyFill="1" applyBorder="1" applyAlignment="1">
      <alignment horizontal="center" vertical="top" wrapText="1"/>
    </xf>
    <xf numFmtId="164" fontId="36" fillId="0" borderId="10" xfId="0" applyNumberFormat="1" applyFont="1" applyFill="1" applyBorder="1" applyAlignment="1">
      <alignment horizontal="center" vertical="top"/>
    </xf>
    <xf numFmtId="49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4" borderId="0" xfId="0" applyFill="1" applyAlignment="1"/>
    <xf numFmtId="167" fontId="14" fillId="24" borderId="0" xfId="0" applyNumberFormat="1" applyFont="1" applyFill="1" applyBorder="1" applyAlignment="1">
      <alignment horizontal="right"/>
    </xf>
    <xf numFmtId="167" fontId="14" fillId="0" borderId="0" xfId="0" applyNumberFormat="1" applyFont="1" applyFill="1" applyBorder="1" applyAlignment="1">
      <alignment horizontal="right"/>
    </xf>
    <xf numFmtId="4" fontId="42" fillId="24" borderId="0" xfId="0" applyNumberFormat="1" applyFont="1" applyFill="1" applyAlignment="1">
      <alignment vertical="top"/>
    </xf>
    <xf numFmtId="0" fontId="43" fillId="24" borderId="0" xfId="0" applyFont="1" applyFill="1" applyAlignment="1">
      <alignment vertical="top"/>
    </xf>
    <xf numFmtId="4" fontId="42" fillId="25" borderId="0" xfId="0" applyNumberFormat="1" applyFont="1" applyFill="1" applyAlignment="1">
      <alignment vertical="top"/>
    </xf>
    <xf numFmtId="167" fontId="13" fillId="24" borderId="0" xfId="0" applyNumberFormat="1" applyFont="1" applyFill="1" applyAlignment="1">
      <alignment vertical="top"/>
    </xf>
    <xf numFmtId="0" fontId="36" fillId="24" borderId="10" xfId="0" applyFont="1" applyFill="1" applyBorder="1" applyAlignment="1">
      <alignment horizontal="center" vertical="top"/>
    </xf>
    <xf numFmtId="49" fontId="36" fillId="24" borderId="10" xfId="0" applyNumberFormat="1" applyFont="1" applyFill="1" applyBorder="1" applyAlignment="1">
      <alignment horizontal="center" vertical="top" wrapText="1"/>
    </xf>
    <xf numFmtId="49" fontId="36" fillId="24" borderId="13" xfId="0" applyNumberFormat="1" applyFont="1" applyFill="1" applyBorder="1" applyAlignment="1">
      <alignment horizontal="center" vertical="top" wrapText="1"/>
    </xf>
    <xf numFmtId="49" fontId="36" fillId="24" borderId="14" xfId="0" applyNumberFormat="1" applyFont="1" applyFill="1" applyBorder="1" applyAlignment="1">
      <alignment horizontal="center" vertical="top" wrapText="1"/>
    </xf>
    <xf numFmtId="49" fontId="36" fillId="24" borderId="15" xfId="0" applyNumberFormat="1" applyFont="1" applyFill="1" applyBorder="1" applyAlignment="1">
      <alignment horizontal="center" vertical="top" wrapText="1"/>
    </xf>
    <xf numFmtId="1" fontId="36" fillId="24" borderId="13" xfId="0" applyNumberFormat="1" applyFont="1" applyFill="1" applyBorder="1" applyAlignment="1" applyProtection="1">
      <alignment horizontal="center" vertical="top" wrapText="1"/>
      <protection locked="0"/>
    </xf>
    <xf numFmtId="1" fontId="36" fillId="24" borderId="14" xfId="0" applyNumberFormat="1" applyFont="1" applyFill="1" applyBorder="1" applyAlignment="1" applyProtection="1">
      <alignment horizontal="center" vertical="top" wrapText="1"/>
      <protection locked="0"/>
    </xf>
    <xf numFmtId="1" fontId="36" fillId="24" borderId="15" xfId="0" applyNumberFormat="1" applyFont="1" applyFill="1" applyBorder="1" applyAlignment="1" applyProtection="1">
      <alignment horizontal="center" vertical="top" wrapText="1"/>
      <protection locked="0"/>
    </xf>
    <xf numFmtId="0" fontId="36" fillId="24" borderId="13" xfId="0" applyFont="1" applyFill="1" applyBorder="1" applyAlignment="1">
      <alignment horizontal="center" vertical="top" wrapText="1"/>
    </xf>
    <xf numFmtId="0" fontId="36" fillId="24" borderId="14" xfId="0" applyFont="1" applyFill="1" applyBorder="1" applyAlignment="1">
      <alignment horizontal="center" vertical="top" wrapText="1"/>
    </xf>
    <xf numFmtId="0" fontId="36" fillId="24" borderId="15" xfId="0" applyFont="1" applyFill="1" applyBorder="1" applyAlignment="1">
      <alignment horizontal="center" vertical="top" wrapText="1"/>
    </xf>
    <xf numFmtId="0" fontId="36" fillId="24" borderId="13" xfId="0" applyFont="1" applyFill="1" applyBorder="1" applyAlignment="1">
      <alignment horizontal="center" vertical="top"/>
    </xf>
    <xf numFmtId="0" fontId="36" fillId="24" borderId="14" xfId="0" applyFont="1" applyFill="1" applyBorder="1" applyAlignment="1">
      <alignment horizontal="center" vertical="top"/>
    </xf>
    <xf numFmtId="0" fontId="36" fillId="24" borderId="15" xfId="0" applyFont="1" applyFill="1" applyBorder="1" applyAlignment="1">
      <alignment horizontal="center" vertical="top"/>
    </xf>
    <xf numFmtId="49" fontId="36" fillId="24" borderId="0" xfId="0" applyNumberFormat="1" applyFont="1" applyFill="1" applyBorder="1" applyAlignment="1">
      <alignment horizontal="center" vertical="top" wrapText="1"/>
    </xf>
    <xf numFmtId="49" fontId="36" fillId="0" borderId="10" xfId="0" applyNumberFormat="1" applyFont="1" applyFill="1" applyBorder="1" applyAlignment="1" applyProtection="1">
      <alignment horizontal="center" vertical="top" wrapText="1"/>
      <protection locked="0"/>
    </xf>
    <xf numFmtId="164" fontId="36" fillId="0" borderId="10" xfId="0" applyNumberFormat="1" applyFont="1" applyFill="1" applyBorder="1" applyAlignment="1" applyProtection="1">
      <alignment horizontal="center" vertical="top" wrapText="1"/>
      <protection locked="0"/>
    </xf>
    <xf numFmtId="0" fontId="36" fillId="0" borderId="10" xfId="0" applyFont="1" applyFill="1" applyBorder="1" applyAlignment="1">
      <alignment horizontal="center" vertical="top"/>
    </xf>
    <xf numFmtId="49" fontId="38" fillId="0" borderId="10" xfId="0" applyNumberFormat="1" applyFont="1" applyFill="1" applyBorder="1" applyAlignment="1">
      <alignment horizontal="center" vertical="top"/>
    </xf>
    <xf numFmtId="3" fontId="36" fillId="0" borderId="10" xfId="0" applyNumberFormat="1" applyFont="1" applyFill="1" applyBorder="1" applyAlignment="1">
      <alignment horizontal="center" vertical="top" wrapText="1"/>
    </xf>
    <xf numFmtId="49" fontId="39" fillId="0" borderId="10" xfId="0" applyNumberFormat="1" applyFont="1" applyFill="1" applyBorder="1" applyAlignment="1">
      <alignment horizontal="center" vertical="top"/>
    </xf>
    <xf numFmtId="166" fontId="36" fillId="0" borderId="10" xfId="0" applyNumberFormat="1" applyFont="1" applyFill="1" applyBorder="1" applyAlignment="1">
      <alignment horizontal="center" vertical="top"/>
    </xf>
    <xf numFmtId="0" fontId="14" fillId="24" borderId="0" xfId="0" applyFont="1" applyFill="1" applyBorder="1" applyAlignment="1">
      <alignment horizontal="justify" vertical="justify"/>
    </xf>
    <xf numFmtId="0" fontId="15" fillId="24" borderId="0" xfId="0" applyFont="1" applyFill="1" applyBorder="1" applyAlignment="1" applyProtection="1">
      <alignment horizontal="justify" vertical="justify" wrapText="1"/>
      <protection locked="0"/>
    </xf>
    <xf numFmtId="0" fontId="14" fillId="24" borderId="0" xfId="0" applyFont="1" applyFill="1" applyAlignment="1">
      <alignment horizontal="justify" vertical="justify"/>
    </xf>
    <xf numFmtId="0" fontId="13" fillId="24" borderId="0" xfId="0" applyFont="1" applyFill="1" applyAlignment="1">
      <alignment horizontal="justify" vertical="justify"/>
    </xf>
    <xf numFmtId="0" fontId="36" fillId="0" borderId="10" xfId="0" applyFont="1" applyFill="1" applyBorder="1" applyAlignment="1">
      <alignment horizontal="left" vertical="top" wrapText="1"/>
    </xf>
    <xf numFmtId="2" fontId="36" fillId="0" borderId="10" xfId="0" applyNumberFormat="1" applyFont="1" applyFill="1" applyBorder="1" applyAlignment="1">
      <alignment horizontal="left" vertical="top" wrapText="1"/>
    </xf>
    <xf numFmtId="49" fontId="39" fillId="0" borderId="10" xfId="0" applyNumberFormat="1" applyFont="1" applyFill="1" applyBorder="1" applyAlignment="1">
      <alignment horizontal="left" vertical="top" wrapText="1"/>
    </xf>
    <xf numFmtId="12" fontId="39" fillId="0" borderId="10" xfId="0" applyNumberFormat="1" applyFont="1" applyFill="1" applyBorder="1" applyAlignment="1">
      <alignment horizontal="left" vertical="top" wrapText="1"/>
    </xf>
    <xf numFmtId="164" fontId="36" fillId="0" borderId="10" xfId="0" applyNumberFormat="1" applyFont="1" applyFill="1" applyBorder="1" applyAlignment="1" applyProtection="1">
      <alignment horizontal="left" vertical="top" wrapText="1"/>
      <protection locked="0"/>
    </xf>
    <xf numFmtId="0" fontId="37" fillId="0" borderId="10" xfId="0" applyFont="1" applyFill="1" applyBorder="1" applyAlignment="1">
      <alignment horizontal="left" vertical="top" wrapText="1"/>
    </xf>
    <xf numFmtId="11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0" applyNumberFormat="1" applyFont="1" applyFill="1" applyBorder="1" applyAlignment="1">
      <alignment horizontal="left" vertical="top" wrapText="1"/>
    </xf>
    <xf numFmtId="0" fontId="36" fillId="0" borderId="12" xfId="0" applyFont="1" applyFill="1" applyBorder="1" applyAlignment="1">
      <alignment horizontal="left" vertical="top" wrapText="1"/>
    </xf>
    <xf numFmtId="0" fontId="36" fillId="0" borderId="10" xfId="0" applyFont="1" applyFill="1" applyBorder="1" applyAlignment="1">
      <alignment horizontal="left" vertical="top"/>
    </xf>
    <xf numFmtId="0" fontId="39" fillId="0" borderId="10" xfId="0" applyFont="1" applyFill="1" applyBorder="1" applyAlignment="1">
      <alignment horizontal="left" vertical="top" wrapText="1"/>
    </xf>
    <xf numFmtId="49" fontId="39" fillId="0" borderId="12" xfId="0" applyNumberFormat="1" applyFont="1" applyFill="1" applyBorder="1" applyAlignment="1">
      <alignment horizontal="left" vertical="top" wrapText="1"/>
    </xf>
    <xf numFmtId="11" fontId="39" fillId="0" borderId="10" xfId="0" applyNumberFormat="1" applyFont="1" applyFill="1" applyBorder="1" applyAlignment="1">
      <alignment horizontal="left" vertical="top" wrapText="1"/>
    </xf>
    <xf numFmtId="49" fontId="36" fillId="0" borderId="12" xfId="43" applyNumberFormat="1" applyFont="1" applyFill="1" applyBorder="1" applyAlignment="1" applyProtection="1">
      <alignment horizontal="left" vertical="top" wrapText="1"/>
      <protection hidden="1"/>
    </xf>
    <xf numFmtId="2" fontId="36" fillId="0" borderId="10" xfId="43" applyNumberFormat="1" applyFont="1" applyFill="1" applyBorder="1" applyAlignment="1" applyProtection="1">
      <alignment horizontal="left" vertical="top" wrapText="1"/>
      <protection hidden="1"/>
    </xf>
    <xf numFmtId="49" fontId="36" fillId="0" borderId="10" xfId="43" applyNumberFormat="1" applyFont="1" applyFill="1" applyBorder="1" applyAlignment="1">
      <alignment horizontal="left" vertical="top" wrapText="1"/>
    </xf>
    <xf numFmtId="11" fontId="36" fillId="0" borderId="10" xfId="0" applyNumberFormat="1" applyFont="1" applyFill="1" applyBorder="1" applyAlignment="1">
      <alignment horizontal="left" vertical="top" wrapText="1"/>
    </xf>
    <xf numFmtId="4" fontId="36" fillId="0" borderId="10" xfId="0" applyNumberFormat="1" applyFont="1" applyFill="1" applyBorder="1" applyAlignment="1">
      <alignment horizontal="left" vertical="top" wrapText="1"/>
    </xf>
    <xf numFmtId="2" fontId="39" fillId="0" borderId="10" xfId="0" applyNumberFormat="1" applyFont="1" applyFill="1" applyBorder="1" applyAlignment="1">
      <alignment horizontal="left" vertical="top" wrapText="1"/>
    </xf>
    <xf numFmtId="165" fontId="36" fillId="0" borderId="10" xfId="43" applyNumberFormat="1" applyFont="1" applyFill="1" applyBorder="1" applyAlignment="1">
      <alignment horizontal="left" vertical="top" wrapText="1"/>
    </xf>
    <xf numFmtId="0" fontId="36" fillId="24" borderId="10" xfId="0" applyFont="1" applyFill="1" applyBorder="1" applyAlignment="1">
      <alignment horizontal="left" vertical="top" wrapText="1"/>
    </xf>
    <xf numFmtId="11" fontId="36" fillId="24" borderId="10" xfId="0" applyNumberFormat="1" applyFont="1" applyFill="1" applyBorder="1" applyAlignment="1">
      <alignment horizontal="left" vertical="top" wrapText="1"/>
    </xf>
    <xf numFmtId="0" fontId="44" fillId="0" borderId="13" xfId="0" applyFont="1" applyBorder="1" applyAlignment="1">
      <alignment horizontal="center" vertical="top" wrapText="1"/>
    </xf>
    <xf numFmtId="0" fontId="44" fillId="0" borderId="14" xfId="0" applyFont="1" applyBorder="1" applyAlignment="1">
      <alignment horizontal="center" vertical="top" wrapText="1"/>
    </xf>
    <xf numFmtId="0" fontId="44" fillId="0" borderId="15" xfId="0" applyFont="1" applyBorder="1" applyAlignment="1">
      <alignment horizontal="center" vertical="top" wrapText="1"/>
    </xf>
    <xf numFmtId="0" fontId="13" fillId="24" borderId="0" xfId="0" applyFont="1" applyFill="1" applyBorder="1" applyAlignment="1">
      <alignment horizontal="right" vertical="top"/>
    </xf>
    <xf numFmtId="0" fontId="14" fillId="24" borderId="0" xfId="0" applyFont="1" applyFill="1" applyBorder="1" applyAlignment="1">
      <alignment horizontal="left" vertical="top" wrapText="1"/>
    </xf>
    <xf numFmtId="0" fontId="13" fillId="24" borderId="0" xfId="0" applyFont="1" applyFill="1" applyBorder="1" applyAlignment="1">
      <alignment vertical="top"/>
    </xf>
    <xf numFmtId="0" fontId="14" fillId="24" borderId="0" xfId="0" applyFont="1" applyFill="1" applyAlignment="1">
      <alignment horizontal="justify" wrapText="1"/>
    </xf>
    <xf numFmtId="0" fontId="36" fillId="24" borderId="13" xfId="0" applyFont="1" applyFill="1" applyBorder="1" applyAlignment="1">
      <alignment horizontal="left" vertical="top" wrapText="1"/>
    </xf>
    <xf numFmtId="49" fontId="36" fillId="24" borderId="13" xfId="0" applyNumberFormat="1" applyFont="1" applyFill="1" applyBorder="1" applyAlignment="1">
      <alignment horizontal="center" vertical="top"/>
    </xf>
    <xf numFmtId="164" fontId="36" fillId="24" borderId="13" xfId="0" applyNumberFormat="1" applyFont="1" applyFill="1" applyBorder="1" applyAlignment="1">
      <alignment horizontal="center" vertical="top"/>
    </xf>
    <xf numFmtId="0" fontId="36" fillId="24" borderId="10" xfId="0" applyFont="1" applyFill="1" applyBorder="1" applyAlignment="1" applyProtection="1">
      <alignment horizontal="center" vertical="justify" wrapText="1"/>
      <protection locked="0"/>
    </xf>
    <xf numFmtId="4" fontId="36" fillId="24" borderId="10" xfId="0" applyNumberFormat="1" applyFont="1" applyFill="1" applyBorder="1" applyAlignment="1">
      <alignment horizontal="center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36" fillId="24" borderId="10" xfId="0" applyFont="1" applyFill="1" applyBorder="1" applyAlignment="1">
      <alignment horizontal="center" vertical="top" wrapText="1"/>
    </xf>
    <xf numFmtId="4" fontId="13" fillId="24" borderId="0" xfId="0" applyNumberFormat="1" applyFont="1" applyFill="1" applyAlignment="1">
      <alignment horizontal="center" vertical="top"/>
    </xf>
    <xf numFmtId="4" fontId="42" fillId="24" borderId="16" xfId="0" applyNumberFormat="1" applyFont="1" applyFill="1" applyBorder="1" applyAlignment="1">
      <alignment horizontal="center" vertical="top" wrapText="1"/>
    </xf>
    <xf numFmtId="4" fontId="42" fillId="24" borderId="0" xfId="0" applyNumberFormat="1" applyFont="1" applyFill="1" applyAlignment="1">
      <alignment horizontal="center" vertical="top" wrapText="1"/>
    </xf>
    <xf numFmtId="0" fontId="12" fillId="24" borderId="0" xfId="0" applyFont="1" applyFill="1" applyBorder="1" applyAlignment="1" applyProtection="1">
      <alignment horizontal="center" vertical="top" wrapText="1"/>
      <protection locked="0"/>
    </xf>
    <xf numFmtId="0" fontId="14" fillId="24" borderId="11" xfId="0" applyFont="1" applyFill="1" applyBorder="1" applyAlignment="1">
      <alignment horizontal="center" vertical="top"/>
    </xf>
    <xf numFmtId="0" fontId="36" fillId="24" borderId="10" xfId="0" applyFont="1" applyFill="1" applyBorder="1" applyAlignment="1" applyProtection="1">
      <alignment horizontal="center" vertical="top" wrapText="1"/>
      <protection locked="0"/>
    </xf>
    <xf numFmtId="0" fontId="36" fillId="24" borderId="10" xfId="0" applyFont="1" applyFill="1" applyBorder="1" applyAlignment="1" applyProtection="1">
      <alignment horizontal="justify" vertical="justify" wrapText="1"/>
      <protection locked="0"/>
    </xf>
    <xf numFmtId="0" fontId="36" fillId="24" borderId="10" xfId="0" applyFont="1" applyFill="1" applyBorder="1" applyAlignment="1">
      <alignment horizontal="center" vertical="top" wrapText="1"/>
    </xf>
  </cellXfs>
  <cellStyles count="6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6"/>
    <cellStyle name="Обычный 2 10" xfId="66"/>
    <cellStyle name="Обычный 2 11" xfId="68"/>
    <cellStyle name="Обычный 2 2" xfId="50"/>
    <cellStyle name="Обычный 2 2 2" xfId="43"/>
    <cellStyle name="Обычный 2 3" xfId="52"/>
    <cellStyle name="Обычный 2 4" xfId="54"/>
    <cellStyle name="Обычный 2 5" xfId="56"/>
    <cellStyle name="Обычный 2 6" xfId="58"/>
    <cellStyle name="Обычный 2 7" xfId="60"/>
    <cellStyle name="Обычный 2 8" xfId="62"/>
    <cellStyle name="Обычный 2 9" xfId="64"/>
    <cellStyle name="Обычный 3" xfId="44"/>
    <cellStyle name="Обычный 3 10" xfId="65"/>
    <cellStyle name="Обычный 3 11" xfId="67"/>
    <cellStyle name="Обычный 3 2" xfId="48"/>
    <cellStyle name="Обычный 3 3" xfId="51"/>
    <cellStyle name="Обычный 3 4" xfId="53"/>
    <cellStyle name="Обычный 3 5" xfId="55"/>
    <cellStyle name="Обычный 3 6" xfId="57"/>
    <cellStyle name="Обычный 3 7" xfId="59"/>
    <cellStyle name="Обычный 3 8" xfId="61"/>
    <cellStyle name="Обычный 3 9" xfId="6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Процентный 2" xfId="45"/>
    <cellStyle name="Процентный 2 2" xfId="49"/>
    <cellStyle name="Связанная ячейка" xfId="39" builtinId="24" customBuiltin="1"/>
    <cellStyle name="Текст предупреждения" xfId="40" builtinId="11" customBuiltin="1"/>
    <cellStyle name="Финансовый 2" xfId="41"/>
    <cellStyle name="Финансовый 2 2" xfId="47"/>
    <cellStyle name="Хороший" xfId="42" builtinId="26" customBuiltin="1"/>
  </cellStyles>
  <dxfs count="0"/>
  <tableStyles count="0" defaultTableStyle="TableStyleMedium9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0</xdr:row>
      <xdr:rowOff>97156</xdr:rowOff>
    </xdr:from>
    <xdr:to>
      <xdr:col>10</xdr:col>
      <xdr:colOff>813435</xdr:colOff>
      <xdr:row>7</xdr:row>
      <xdr:rowOff>123825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181725" y="97156"/>
          <a:ext cx="2366010" cy="162686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32004" rIns="36576" bIns="0" anchor="t" upright="1"/>
        <a:lstStyle/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13</a:t>
          </a:r>
        </a:p>
        <a:p>
          <a:pPr algn="l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УТВЕРЖДЕНА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решением Совета</a:t>
          </a:r>
        </a:p>
        <a:p>
          <a:pPr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муниципального образования</a:t>
          </a:r>
        </a:p>
        <a:p>
          <a:pPr marL="0" indent="0" algn="l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ea typeface="+mn-ea"/>
              <a:cs typeface="Times New Roman"/>
            </a:rPr>
            <a:t>Туапсинский район</a:t>
          </a:r>
        </a:p>
        <a:p>
          <a:pPr marL="0" indent="0" algn="l" rtl="0">
            <a:defRPr sz="1000"/>
          </a:pPr>
          <a:r>
            <a:rPr lang="ru-RU" sz="1400" u="none">
              <a:effectLst/>
              <a:latin typeface="Times New Roman" pitchFamily="18" charset="0"/>
              <a:ea typeface="+mn-ea"/>
              <a:cs typeface="Times New Roman" pitchFamily="18" charset="0"/>
            </a:rPr>
            <a:t>от 22.12.2023 № 56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1:Y1096"/>
  <sheetViews>
    <sheetView showGridLines="0" tabSelected="1" view="pageBreakPreview" zoomScale="110" zoomScaleNormal="90" zoomScaleSheetLayoutView="110" workbookViewId="0">
      <selection activeCell="B664" sqref="B664"/>
    </sheetView>
  </sheetViews>
  <sheetFormatPr defaultColWidth="9.109375" defaultRowHeight="17.399999999999999" x14ac:dyDescent="0.25"/>
  <cols>
    <col min="1" max="1" width="4.6640625" style="14" customWidth="1"/>
    <col min="2" max="2" width="77" style="59" customWidth="1"/>
    <col min="3" max="3" width="4.5546875" style="4" customWidth="1"/>
    <col min="4" max="4" width="4.33203125" style="5" customWidth="1"/>
    <col min="5" max="5" width="3.6640625" style="5" customWidth="1"/>
    <col min="6" max="6" width="3.33203125" style="5" customWidth="1"/>
    <col min="7" max="7" width="3.33203125" style="4" customWidth="1"/>
    <col min="8" max="8" width="3.33203125" style="5" customWidth="1"/>
    <col min="9" max="9" width="7.33203125" style="5" customWidth="1"/>
    <col min="10" max="10" width="4.5546875" style="5" customWidth="1"/>
    <col min="11" max="11" width="12.6640625" style="4" customWidth="1"/>
    <col min="12" max="12" width="5.6640625" style="17" customWidth="1"/>
    <col min="13" max="13" width="7.5546875" style="14" customWidth="1"/>
    <col min="14" max="14" width="4.33203125" style="14" customWidth="1"/>
    <col min="15" max="15" width="5.6640625" style="14" customWidth="1"/>
    <col min="16" max="16" width="17.33203125" style="14" customWidth="1"/>
    <col min="17" max="17" width="6" style="14" customWidth="1"/>
    <col min="18" max="18" width="6.109375" style="14" customWidth="1"/>
    <col min="19" max="19" width="5.6640625" style="14" customWidth="1"/>
    <col min="20" max="20" width="5.44140625" style="14" customWidth="1"/>
    <col min="21" max="21" width="4.5546875" style="14" customWidth="1"/>
    <col min="22" max="22" width="4.33203125" style="14" customWidth="1"/>
    <col min="23" max="16384" width="9.109375" style="14"/>
  </cols>
  <sheetData>
    <row r="11" spans="1:18" ht="18" customHeight="1" x14ac:dyDescent="0.25">
      <c r="A11" s="101" t="s">
        <v>196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</row>
    <row r="12" spans="1:18" ht="18" customHeight="1" x14ac:dyDescent="0.25">
      <c r="A12" s="101" t="s">
        <v>287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</row>
    <row r="13" spans="1:18" ht="18" customHeight="1" x14ac:dyDescent="0.25">
      <c r="A13" s="101" t="s">
        <v>330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</row>
    <row r="14" spans="1:18" ht="15.75" customHeight="1" x14ac:dyDescent="0.25">
      <c r="A14" s="1"/>
      <c r="B14" s="56"/>
      <c r="C14" s="6"/>
      <c r="D14" s="7"/>
      <c r="E14" s="7"/>
      <c r="F14" s="8"/>
      <c r="G14" s="9"/>
      <c r="H14" s="8"/>
      <c r="I14" s="8"/>
      <c r="J14" s="8"/>
    </row>
    <row r="15" spans="1:18" ht="18" x14ac:dyDescent="0.25">
      <c r="A15" s="2"/>
      <c r="B15" s="57"/>
      <c r="C15" s="2"/>
      <c r="D15" s="2"/>
      <c r="E15" s="2"/>
      <c r="F15" s="10"/>
      <c r="G15" s="2"/>
      <c r="H15" s="10"/>
      <c r="I15" s="10"/>
      <c r="J15" s="102" t="s">
        <v>92</v>
      </c>
      <c r="K15" s="102"/>
    </row>
    <row r="16" spans="1:18" ht="36.75" customHeight="1" x14ac:dyDescent="0.25">
      <c r="A16" s="103" t="s">
        <v>0</v>
      </c>
      <c r="B16" s="104" t="s">
        <v>38</v>
      </c>
      <c r="C16" s="103" t="s">
        <v>37</v>
      </c>
      <c r="D16" s="103" t="s">
        <v>36</v>
      </c>
      <c r="E16" s="103"/>
      <c r="F16" s="103"/>
      <c r="G16" s="103"/>
      <c r="H16" s="103"/>
      <c r="I16" s="103"/>
      <c r="J16" s="103"/>
      <c r="K16" s="105" t="s">
        <v>195</v>
      </c>
      <c r="R16" s="15"/>
    </row>
    <row r="17" spans="1:14" ht="36.75" customHeight="1" x14ac:dyDescent="0.25">
      <c r="A17" s="103"/>
      <c r="B17" s="104"/>
      <c r="C17" s="103"/>
      <c r="D17" s="26" t="s">
        <v>32</v>
      </c>
      <c r="E17" s="26" t="s">
        <v>33</v>
      </c>
      <c r="F17" s="103" t="s">
        <v>34</v>
      </c>
      <c r="G17" s="103"/>
      <c r="H17" s="103"/>
      <c r="I17" s="103"/>
      <c r="J17" s="26" t="s">
        <v>35</v>
      </c>
      <c r="K17" s="105"/>
    </row>
    <row r="18" spans="1:14" x14ac:dyDescent="0.25">
      <c r="A18" s="95">
        <v>1</v>
      </c>
      <c r="B18" s="93">
        <v>2</v>
      </c>
      <c r="C18" s="95">
        <v>3</v>
      </c>
      <c r="D18" s="95">
        <v>4</v>
      </c>
      <c r="E18" s="95">
        <v>5</v>
      </c>
      <c r="F18" s="95">
        <v>6</v>
      </c>
      <c r="G18" s="95">
        <v>7</v>
      </c>
      <c r="H18" s="95">
        <v>8</v>
      </c>
      <c r="I18" s="95">
        <v>9</v>
      </c>
      <c r="J18" s="95">
        <v>10</v>
      </c>
      <c r="K18" s="95">
        <v>11</v>
      </c>
      <c r="N18" s="33"/>
    </row>
    <row r="19" spans="1:14" ht="21.6" customHeight="1" x14ac:dyDescent="0.25">
      <c r="A19" s="95"/>
      <c r="B19" s="96" t="s">
        <v>39</v>
      </c>
      <c r="C19" s="95"/>
      <c r="D19" s="95"/>
      <c r="E19" s="95"/>
      <c r="F19" s="11"/>
      <c r="G19" s="95"/>
      <c r="H19" s="11"/>
      <c r="I19" s="11"/>
      <c r="J19" s="95"/>
      <c r="K19" s="20">
        <f>SUM(K20+K28+K123+K175+K212+K236+K302+K336+K369+K483+K526+K555+K604+K629+K581+K668)</f>
        <v>3259958.5</v>
      </c>
      <c r="M19" s="98"/>
      <c r="N19" s="98"/>
    </row>
    <row r="20" spans="1:14" ht="31.2" x14ac:dyDescent="0.25">
      <c r="A20" s="39">
        <v>1</v>
      </c>
      <c r="B20" s="64" t="s">
        <v>48</v>
      </c>
      <c r="C20" s="49">
        <v>901</v>
      </c>
      <c r="D20" s="50"/>
      <c r="E20" s="50"/>
      <c r="F20" s="49"/>
      <c r="G20" s="50"/>
      <c r="H20" s="49"/>
      <c r="I20" s="49"/>
      <c r="J20" s="50"/>
      <c r="K20" s="25">
        <f t="shared" ref="K20:K24" si="0">SUM(K21)</f>
        <v>1864.3</v>
      </c>
    </row>
    <row r="21" spans="1:14" x14ac:dyDescent="0.25">
      <c r="A21" s="40"/>
      <c r="B21" s="60" t="s">
        <v>1</v>
      </c>
      <c r="C21" s="49">
        <v>901</v>
      </c>
      <c r="D21" s="49" t="s">
        <v>2</v>
      </c>
      <c r="E21" s="49"/>
      <c r="F21" s="49"/>
      <c r="G21" s="49"/>
      <c r="H21" s="49"/>
      <c r="I21" s="49"/>
      <c r="J21" s="49"/>
      <c r="K21" s="25">
        <f t="shared" si="0"/>
        <v>1864.3</v>
      </c>
    </row>
    <row r="22" spans="1:14" ht="46.8" x14ac:dyDescent="0.25">
      <c r="A22" s="40"/>
      <c r="B22" s="60" t="s">
        <v>161</v>
      </c>
      <c r="C22" s="22">
        <v>901</v>
      </c>
      <c r="D22" s="23" t="s">
        <v>2</v>
      </c>
      <c r="E22" s="23" t="s">
        <v>5</v>
      </c>
      <c r="F22" s="23"/>
      <c r="G22" s="51"/>
      <c r="H22" s="23"/>
      <c r="I22" s="23"/>
      <c r="J22" s="23"/>
      <c r="K22" s="25">
        <f t="shared" si="0"/>
        <v>1864.3</v>
      </c>
    </row>
    <row r="23" spans="1:14" ht="31.2" x14ac:dyDescent="0.25">
      <c r="A23" s="40"/>
      <c r="B23" s="60" t="s">
        <v>77</v>
      </c>
      <c r="C23" s="22">
        <v>901</v>
      </c>
      <c r="D23" s="23" t="s">
        <v>2</v>
      </c>
      <c r="E23" s="23" t="s">
        <v>5</v>
      </c>
      <c r="F23" s="23">
        <v>51</v>
      </c>
      <c r="G23" s="51"/>
      <c r="H23" s="23"/>
      <c r="I23" s="23"/>
      <c r="J23" s="23"/>
      <c r="K23" s="25">
        <f t="shared" si="0"/>
        <v>1864.3</v>
      </c>
    </row>
    <row r="24" spans="1:14" x14ac:dyDescent="0.25">
      <c r="A24" s="41"/>
      <c r="B24" s="60" t="s">
        <v>99</v>
      </c>
      <c r="C24" s="22">
        <v>901</v>
      </c>
      <c r="D24" s="23" t="s">
        <v>2</v>
      </c>
      <c r="E24" s="23" t="s">
        <v>5</v>
      </c>
      <c r="F24" s="23">
        <v>51</v>
      </c>
      <c r="G24" s="51">
        <v>1</v>
      </c>
      <c r="H24" s="23"/>
      <c r="I24" s="23"/>
      <c r="J24" s="23"/>
      <c r="K24" s="25">
        <f t="shared" si="0"/>
        <v>1864.3</v>
      </c>
    </row>
    <row r="25" spans="1:14" x14ac:dyDescent="0.25">
      <c r="A25" s="39"/>
      <c r="B25" s="60" t="s">
        <v>53</v>
      </c>
      <c r="C25" s="22">
        <v>901</v>
      </c>
      <c r="D25" s="23" t="s">
        <v>2</v>
      </c>
      <c r="E25" s="23" t="s">
        <v>5</v>
      </c>
      <c r="F25" s="23">
        <v>51</v>
      </c>
      <c r="G25" s="51">
        <v>1</v>
      </c>
      <c r="H25" s="23" t="s">
        <v>96</v>
      </c>
      <c r="I25" s="23" t="s">
        <v>98</v>
      </c>
      <c r="J25" s="23"/>
      <c r="K25" s="25">
        <f>SUM(K26+K27)</f>
        <v>1864.3</v>
      </c>
    </row>
    <row r="26" spans="1:14" s="15" customFormat="1" ht="31.2" x14ac:dyDescent="0.25">
      <c r="A26" s="40"/>
      <c r="B26" s="60" t="s">
        <v>54</v>
      </c>
      <c r="C26" s="22">
        <v>901</v>
      </c>
      <c r="D26" s="23" t="s">
        <v>2</v>
      </c>
      <c r="E26" s="23" t="s">
        <v>5</v>
      </c>
      <c r="F26" s="23">
        <v>51</v>
      </c>
      <c r="G26" s="51">
        <v>1</v>
      </c>
      <c r="H26" s="23" t="s">
        <v>96</v>
      </c>
      <c r="I26" s="23" t="s">
        <v>98</v>
      </c>
      <c r="J26" s="23" t="s">
        <v>55</v>
      </c>
      <c r="K26" s="25">
        <v>1800</v>
      </c>
      <c r="L26" s="17"/>
    </row>
    <row r="27" spans="1:14" s="15" customFormat="1" ht="31.2" x14ac:dyDescent="0.25">
      <c r="A27" s="41"/>
      <c r="B27" s="60" t="s">
        <v>155</v>
      </c>
      <c r="C27" s="22">
        <v>901</v>
      </c>
      <c r="D27" s="23" t="s">
        <v>2</v>
      </c>
      <c r="E27" s="23" t="s">
        <v>5</v>
      </c>
      <c r="F27" s="23">
        <v>51</v>
      </c>
      <c r="G27" s="51">
        <v>1</v>
      </c>
      <c r="H27" s="23" t="s">
        <v>96</v>
      </c>
      <c r="I27" s="23" t="s">
        <v>98</v>
      </c>
      <c r="J27" s="23" t="s">
        <v>57</v>
      </c>
      <c r="K27" s="25">
        <v>64.3</v>
      </c>
      <c r="L27" s="17"/>
    </row>
    <row r="28" spans="1:14" s="15" customFormat="1" ht="31.2" x14ac:dyDescent="0.25">
      <c r="A28" s="42">
        <v>2</v>
      </c>
      <c r="B28" s="65" t="s">
        <v>83</v>
      </c>
      <c r="C28" s="22">
        <v>902</v>
      </c>
      <c r="D28" s="24"/>
      <c r="E28" s="24"/>
      <c r="F28" s="24"/>
      <c r="G28" s="22"/>
      <c r="H28" s="24"/>
      <c r="I28" s="24"/>
      <c r="J28" s="24"/>
      <c r="K28" s="25">
        <f>SUM(K29+K90+K96+K104)</f>
        <v>259023.89999999997</v>
      </c>
      <c r="L28" s="17"/>
    </row>
    <row r="29" spans="1:14" s="15" customFormat="1" x14ac:dyDescent="0.25">
      <c r="A29" s="43"/>
      <c r="B29" s="60" t="s">
        <v>1</v>
      </c>
      <c r="C29" s="22">
        <v>902</v>
      </c>
      <c r="D29" s="24" t="s">
        <v>2</v>
      </c>
      <c r="E29" s="52"/>
      <c r="F29" s="23"/>
      <c r="G29" s="51"/>
      <c r="H29" s="23"/>
      <c r="I29" s="23"/>
      <c r="J29" s="23"/>
      <c r="K29" s="25">
        <f>SUM(K30+K35+K67+K62)</f>
        <v>223548.79999999999</v>
      </c>
      <c r="L29" s="17"/>
    </row>
    <row r="30" spans="1:14" s="15" customFormat="1" ht="31.2" x14ac:dyDescent="0.25">
      <c r="A30" s="43"/>
      <c r="B30" s="60" t="s">
        <v>3</v>
      </c>
      <c r="C30" s="22">
        <v>902</v>
      </c>
      <c r="D30" s="23" t="s">
        <v>2</v>
      </c>
      <c r="E30" s="23" t="s">
        <v>4</v>
      </c>
      <c r="F30" s="23"/>
      <c r="G30" s="51"/>
      <c r="H30" s="23"/>
      <c r="I30" s="23"/>
      <c r="J30" s="23"/>
      <c r="K30" s="25">
        <f t="shared" ref="K30:K32" si="1">SUM(K31)</f>
        <v>3052</v>
      </c>
      <c r="L30" s="17"/>
    </row>
    <row r="31" spans="1:14" s="15" customFormat="1" ht="31.2" x14ac:dyDescent="0.25">
      <c r="A31" s="43"/>
      <c r="B31" s="60" t="s">
        <v>56</v>
      </c>
      <c r="C31" s="22">
        <v>902</v>
      </c>
      <c r="D31" s="23" t="s">
        <v>2</v>
      </c>
      <c r="E31" s="23" t="s">
        <v>4</v>
      </c>
      <c r="F31" s="23">
        <v>50</v>
      </c>
      <c r="G31" s="51"/>
      <c r="H31" s="23"/>
      <c r="I31" s="23"/>
      <c r="J31" s="23"/>
      <c r="K31" s="25">
        <f t="shared" si="1"/>
        <v>3052</v>
      </c>
      <c r="L31" s="17"/>
    </row>
    <row r="32" spans="1:14" s="15" customFormat="1" x14ac:dyDescent="0.25">
      <c r="A32" s="43"/>
      <c r="B32" s="60" t="s">
        <v>100</v>
      </c>
      <c r="C32" s="22">
        <v>902</v>
      </c>
      <c r="D32" s="23" t="s">
        <v>2</v>
      </c>
      <c r="E32" s="23" t="s">
        <v>4</v>
      </c>
      <c r="F32" s="23">
        <v>50</v>
      </c>
      <c r="G32" s="51">
        <v>1</v>
      </c>
      <c r="H32" s="23"/>
      <c r="I32" s="23"/>
      <c r="J32" s="23"/>
      <c r="K32" s="25">
        <f t="shared" si="1"/>
        <v>3052</v>
      </c>
      <c r="L32" s="17"/>
    </row>
    <row r="33" spans="1:12" s="15" customFormat="1" x14ac:dyDescent="0.25">
      <c r="A33" s="43"/>
      <c r="B33" s="60" t="s">
        <v>53</v>
      </c>
      <c r="C33" s="22">
        <v>902</v>
      </c>
      <c r="D33" s="23" t="s">
        <v>2</v>
      </c>
      <c r="E33" s="23" t="s">
        <v>4</v>
      </c>
      <c r="F33" s="23">
        <v>50</v>
      </c>
      <c r="G33" s="51">
        <v>1</v>
      </c>
      <c r="H33" s="23" t="s">
        <v>96</v>
      </c>
      <c r="I33" s="23" t="s">
        <v>98</v>
      </c>
      <c r="J33" s="23"/>
      <c r="K33" s="25">
        <f>SUM(K34:K34)</f>
        <v>3052</v>
      </c>
      <c r="L33" s="17"/>
    </row>
    <row r="34" spans="1:12" s="15" customFormat="1" ht="31.2" x14ac:dyDescent="0.25">
      <c r="A34" s="43"/>
      <c r="B34" s="60" t="s">
        <v>54</v>
      </c>
      <c r="C34" s="22">
        <v>902</v>
      </c>
      <c r="D34" s="23" t="s">
        <v>2</v>
      </c>
      <c r="E34" s="23" t="s">
        <v>4</v>
      </c>
      <c r="F34" s="23">
        <v>50</v>
      </c>
      <c r="G34" s="51">
        <v>1</v>
      </c>
      <c r="H34" s="23" t="s">
        <v>96</v>
      </c>
      <c r="I34" s="23" t="s">
        <v>98</v>
      </c>
      <c r="J34" s="23" t="s">
        <v>55</v>
      </c>
      <c r="K34" s="25">
        <v>3052</v>
      </c>
      <c r="L34" s="17"/>
    </row>
    <row r="35" spans="1:12" s="15" customFormat="1" ht="46.8" x14ac:dyDescent="0.25">
      <c r="A35" s="43"/>
      <c r="B35" s="60" t="s">
        <v>51</v>
      </c>
      <c r="C35" s="22">
        <v>902</v>
      </c>
      <c r="D35" s="23" t="s">
        <v>2</v>
      </c>
      <c r="E35" s="23" t="s">
        <v>6</v>
      </c>
      <c r="F35" s="23"/>
      <c r="G35" s="51"/>
      <c r="H35" s="23"/>
      <c r="I35" s="23"/>
      <c r="J35" s="23"/>
      <c r="K35" s="25">
        <f>K36+K41</f>
        <v>109625.29999999999</v>
      </c>
      <c r="L35" s="17"/>
    </row>
    <row r="36" spans="1:12" s="15" customFormat="1" x14ac:dyDescent="0.25">
      <c r="A36" s="43"/>
      <c r="B36" s="62" t="s">
        <v>331</v>
      </c>
      <c r="C36" s="22">
        <v>902</v>
      </c>
      <c r="D36" s="23" t="s">
        <v>2</v>
      </c>
      <c r="E36" s="23" t="s">
        <v>6</v>
      </c>
      <c r="F36" s="23" t="s">
        <v>114</v>
      </c>
      <c r="G36" s="51"/>
      <c r="H36" s="23"/>
      <c r="I36" s="23"/>
      <c r="J36" s="23"/>
      <c r="K36" s="25">
        <f>K37</f>
        <v>78</v>
      </c>
      <c r="L36" s="17"/>
    </row>
    <row r="37" spans="1:12" s="15" customFormat="1" ht="31.2" x14ac:dyDescent="0.25">
      <c r="A37" s="43"/>
      <c r="B37" s="62" t="s">
        <v>332</v>
      </c>
      <c r="C37" s="22">
        <v>902</v>
      </c>
      <c r="D37" s="23" t="s">
        <v>2</v>
      </c>
      <c r="E37" s="23" t="s">
        <v>6</v>
      </c>
      <c r="F37" s="23" t="s">
        <v>114</v>
      </c>
      <c r="G37" s="51">
        <v>6</v>
      </c>
      <c r="H37" s="23"/>
      <c r="I37" s="23"/>
      <c r="J37" s="23"/>
      <c r="K37" s="25">
        <f>K38</f>
        <v>78</v>
      </c>
      <c r="L37" s="17"/>
    </row>
    <row r="38" spans="1:12" s="15" customFormat="1" x14ac:dyDescent="0.25">
      <c r="A38" s="44"/>
      <c r="B38" s="62" t="s">
        <v>334</v>
      </c>
      <c r="C38" s="22">
        <v>902</v>
      </c>
      <c r="D38" s="23" t="s">
        <v>2</v>
      </c>
      <c r="E38" s="23" t="s">
        <v>6</v>
      </c>
      <c r="F38" s="23" t="s">
        <v>114</v>
      </c>
      <c r="G38" s="51">
        <v>6</v>
      </c>
      <c r="H38" s="23" t="s">
        <v>2</v>
      </c>
      <c r="I38" s="23"/>
      <c r="J38" s="23"/>
      <c r="K38" s="25">
        <f>K39</f>
        <v>78</v>
      </c>
      <c r="L38" s="17"/>
    </row>
    <row r="39" spans="1:12" s="15" customFormat="1" ht="93.6" x14ac:dyDescent="0.25">
      <c r="A39" s="42"/>
      <c r="B39" s="61" t="s">
        <v>323</v>
      </c>
      <c r="C39" s="22">
        <v>902</v>
      </c>
      <c r="D39" s="23" t="s">
        <v>2</v>
      </c>
      <c r="E39" s="23" t="s">
        <v>6</v>
      </c>
      <c r="F39" s="23" t="s">
        <v>114</v>
      </c>
      <c r="G39" s="51">
        <v>6</v>
      </c>
      <c r="H39" s="23" t="s">
        <v>2</v>
      </c>
      <c r="I39" s="23" t="s">
        <v>113</v>
      </c>
      <c r="J39" s="23"/>
      <c r="K39" s="25">
        <f>K40</f>
        <v>78</v>
      </c>
      <c r="L39" s="17"/>
    </row>
    <row r="40" spans="1:12" s="15" customFormat="1" ht="31.2" x14ac:dyDescent="0.25">
      <c r="A40" s="43"/>
      <c r="B40" s="60" t="s">
        <v>155</v>
      </c>
      <c r="C40" s="22">
        <v>902</v>
      </c>
      <c r="D40" s="23" t="s">
        <v>2</v>
      </c>
      <c r="E40" s="23" t="s">
        <v>6</v>
      </c>
      <c r="F40" s="23" t="s">
        <v>114</v>
      </c>
      <c r="G40" s="51">
        <v>6</v>
      </c>
      <c r="H40" s="23" t="s">
        <v>2</v>
      </c>
      <c r="I40" s="23" t="s">
        <v>113</v>
      </c>
      <c r="J40" s="23" t="s">
        <v>57</v>
      </c>
      <c r="K40" s="25">
        <v>78</v>
      </c>
      <c r="L40" s="17"/>
    </row>
    <row r="41" spans="1:12" x14ac:dyDescent="0.25">
      <c r="A41" s="43"/>
      <c r="B41" s="60" t="s">
        <v>85</v>
      </c>
      <c r="C41" s="22">
        <v>902</v>
      </c>
      <c r="D41" s="23" t="s">
        <v>2</v>
      </c>
      <c r="E41" s="23" t="s">
        <v>6</v>
      </c>
      <c r="F41" s="23">
        <v>52</v>
      </c>
      <c r="G41" s="51"/>
      <c r="H41" s="23"/>
      <c r="I41" s="23"/>
      <c r="J41" s="23"/>
      <c r="K41" s="25">
        <f>SUM(K42+K55)</f>
        <v>109547.29999999999</v>
      </c>
    </row>
    <row r="42" spans="1:12" ht="31.2" x14ac:dyDescent="0.25">
      <c r="A42" s="43"/>
      <c r="B42" s="60" t="s">
        <v>58</v>
      </c>
      <c r="C42" s="22">
        <v>902</v>
      </c>
      <c r="D42" s="23" t="s">
        <v>2</v>
      </c>
      <c r="E42" s="23" t="s">
        <v>6</v>
      </c>
      <c r="F42" s="23">
        <v>52</v>
      </c>
      <c r="G42" s="51">
        <v>1</v>
      </c>
      <c r="H42" s="23"/>
      <c r="I42" s="23"/>
      <c r="J42" s="23"/>
      <c r="K42" s="25">
        <f>K43+K49+K52</f>
        <v>107995.4</v>
      </c>
    </row>
    <row r="43" spans="1:12" x14ac:dyDescent="0.25">
      <c r="A43" s="43"/>
      <c r="B43" s="60" t="s">
        <v>53</v>
      </c>
      <c r="C43" s="22">
        <v>902</v>
      </c>
      <c r="D43" s="23" t="s">
        <v>2</v>
      </c>
      <c r="E43" s="23" t="s">
        <v>6</v>
      </c>
      <c r="F43" s="23">
        <v>52</v>
      </c>
      <c r="G43" s="51">
        <v>1</v>
      </c>
      <c r="H43" s="23" t="s">
        <v>96</v>
      </c>
      <c r="I43" s="23" t="s">
        <v>98</v>
      </c>
      <c r="J43" s="23"/>
      <c r="K43" s="25">
        <f>K44+K45+K47+K48+K46</f>
        <v>106168</v>
      </c>
    </row>
    <row r="44" spans="1:12" ht="31.2" x14ac:dyDescent="0.25">
      <c r="A44" s="43"/>
      <c r="B44" s="60" t="s">
        <v>54</v>
      </c>
      <c r="C44" s="22">
        <v>902</v>
      </c>
      <c r="D44" s="23" t="s">
        <v>2</v>
      </c>
      <c r="E44" s="23" t="s">
        <v>6</v>
      </c>
      <c r="F44" s="23">
        <v>52</v>
      </c>
      <c r="G44" s="51">
        <v>1</v>
      </c>
      <c r="H44" s="23" t="s">
        <v>96</v>
      </c>
      <c r="I44" s="23" t="s">
        <v>98</v>
      </c>
      <c r="J44" s="23" t="s">
        <v>55</v>
      </c>
      <c r="K44" s="25">
        <v>104435.7</v>
      </c>
    </row>
    <row r="45" spans="1:12" ht="31.2" x14ac:dyDescent="0.25">
      <c r="A45" s="43"/>
      <c r="B45" s="60" t="s">
        <v>155</v>
      </c>
      <c r="C45" s="22">
        <v>902</v>
      </c>
      <c r="D45" s="23" t="s">
        <v>2</v>
      </c>
      <c r="E45" s="23" t="s">
        <v>6</v>
      </c>
      <c r="F45" s="23">
        <v>52</v>
      </c>
      <c r="G45" s="51">
        <v>1</v>
      </c>
      <c r="H45" s="23" t="s">
        <v>96</v>
      </c>
      <c r="I45" s="23" t="s">
        <v>98</v>
      </c>
      <c r="J45" s="23" t="s">
        <v>57</v>
      </c>
      <c r="K45" s="25">
        <f>106168-104741.9</f>
        <v>1426.1000000000058</v>
      </c>
    </row>
    <row r="46" spans="1:12" x14ac:dyDescent="0.25">
      <c r="A46" s="43"/>
      <c r="B46" s="60" t="s">
        <v>65</v>
      </c>
      <c r="C46" s="22">
        <v>902</v>
      </c>
      <c r="D46" s="23" t="s">
        <v>2</v>
      </c>
      <c r="E46" s="23" t="s">
        <v>6</v>
      </c>
      <c r="F46" s="23">
        <v>52</v>
      </c>
      <c r="G46" s="51">
        <v>1</v>
      </c>
      <c r="H46" s="23" t="s">
        <v>96</v>
      </c>
      <c r="I46" s="23" t="s">
        <v>98</v>
      </c>
      <c r="J46" s="23" t="s">
        <v>66</v>
      </c>
      <c r="K46" s="25"/>
    </row>
    <row r="47" spans="1:12" x14ac:dyDescent="0.25">
      <c r="A47" s="43"/>
      <c r="B47" s="60" t="s">
        <v>22</v>
      </c>
      <c r="C47" s="22">
        <v>902</v>
      </c>
      <c r="D47" s="23" t="s">
        <v>2</v>
      </c>
      <c r="E47" s="23" t="s">
        <v>6</v>
      </c>
      <c r="F47" s="23">
        <v>52</v>
      </c>
      <c r="G47" s="51">
        <v>1</v>
      </c>
      <c r="H47" s="23" t="s">
        <v>96</v>
      </c>
      <c r="I47" s="23" t="s">
        <v>98</v>
      </c>
      <c r="J47" s="23" t="s">
        <v>69</v>
      </c>
      <c r="K47" s="25"/>
    </row>
    <row r="48" spans="1:12" x14ac:dyDescent="0.25">
      <c r="A48" s="43"/>
      <c r="B48" s="60" t="s">
        <v>59</v>
      </c>
      <c r="C48" s="22">
        <v>902</v>
      </c>
      <c r="D48" s="23" t="s">
        <v>2</v>
      </c>
      <c r="E48" s="23" t="s">
        <v>6</v>
      </c>
      <c r="F48" s="23">
        <v>52</v>
      </c>
      <c r="G48" s="51">
        <v>1</v>
      </c>
      <c r="H48" s="23" t="s">
        <v>96</v>
      </c>
      <c r="I48" s="23" t="s">
        <v>98</v>
      </c>
      <c r="J48" s="23" t="s">
        <v>60</v>
      </c>
      <c r="K48" s="25">
        <v>306.2</v>
      </c>
    </row>
    <row r="49" spans="1:12" ht="62.4" x14ac:dyDescent="0.25">
      <c r="A49" s="43"/>
      <c r="B49" s="60" t="s">
        <v>259</v>
      </c>
      <c r="C49" s="22">
        <v>902</v>
      </c>
      <c r="D49" s="23" t="s">
        <v>2</v>
      </c>
      <c r="E49" s="23" t="s">
        <v>6</v>
      </c>
      <c r="F49" s="23">
        <v>52</v>
      </c>
      <c r="G49" s="51">
        <v>1</v>
      </c>
      <c r="H49" s="23" t="s">
        <v>96</v>
      </c>
      <c r="I49" s="23" t="s">
        <v>260</v>
      </c>
      <c r="J49" s="23"/>
      <c r="K49" s="25">
        <f>SUM(K50:K51)</f>
        <v>1282.5</v>
      </c>
    </row>
    <row r="50" spans="1:12" ht="31.2" x14ac:dyDescent="0.25">
      <c r="A50" s="43"/>
      <c r="B50" s="60" t="s">
        <v>54</v>
      </c>
      <c r="C50" s="22">
        <v>902</v>
      </c>
      <c r="D50" s="23" t="s">
        <v>2</v>
      </c>
      <c r="E50" s="23" t="s">
        <v>6</v>
      </c>
      <c r="F50" s="23">
        <v>52</v>
      </c>
      <c r="G50" s="51">
        <v>1</v>
      </c>
      <c r="H50" s="23" t="s">
        <v>96</v>
      </c>
      <c r="I50" s="23" t="s">
        <v>260</v>
      </c>
      <c r="J50" s="23" t="s">
        <v>55</v>
      </c>
      <c r="K50" s="25">
        <v>1231.3</v>
      </c>
    </row>
    <row r="51" spans="1:12" ht="31.2" x14ac:dyDescent="0.25">
      <c r="A51" s="44"/>
      <c r="B51" s="60" t="s">
        <v>155</v>
      </c>
      <c r="C51" s="22">
        <v>902</v>
      </c>
      <c r="D51" s="23" t="s">
        <v>2</v>
      </c>
      <c r="E51" s="23" t="s">
        <v>6</v>
      </c>
      <c r="F51" s="23">
        <v>52</v>
      </c>
      <c r="G51" s="51">
        <v>1</v>
      </c>
      <c r="H51" s="23" t="s">
        <v>96</v>
      </c>
      <c r="I51" s="23" t="s">
        <v>260</v>
      </c>
      <c r="J51" s="23" t="s">
        <v>57</v>
      </c>
      <c r="K51" s="25">
        <v>51.2</v>
      </c>
    </row>
    <row r="52" spans="1:12" ht="46.8" x14ac:dyDescent="0.25">
      <c r="A52" s="42"/>
      <c r="B52" s="60" t="s">
        <v>191</v>
      </c>
      <c r="C52" s="22">
        <v>902</v>
      </c>
      <c r="D52" s="23" t="s">
        <v>2</v>
      </c>
      <c r="E52" s="23" t="s">
        <v>6</v>
      </c>
      <c r="F52" s="23">
        <v>52</v>
      </c>
      <c r="G52" s="51">
        <v>1</v>
      </c>
      <c r="H52" s="23" t="s">
        <v>96</v>
      </c>
      <c r="I52" s="23" t="s">
        <v>192</v>
      </c>
      <c r="J52" s="23"/>
      <c r="K52" s="25">
        <f>SUM(K53:K54)</f>
        <v>544.9</v>
      </c>
    </row>
    <row r="53" spans="1:12" ht="31.2" x14ac:dyDescent="0.25">
      <c r="A53" s="43"/>
      <c r="B53" s="60" t="s">
        <v>54</v>
      </c>
      <c r="C53" s="22">
        <v>902</v>
      </c>
      <c r="D53" s="23" t="s">
        <v>2</v>
      </c>
      <c r="E53" s="23" t="s">
        <v>6</v>
      </c>
      <c r="F53" s="23">
        <v>52</v>
      </c>
      <c r="G53" s="51">
        <v>1</v>
      </c>
      <c r="H53" s="23" t="s">
        <v>96</v>
      </c>
      <c r="I53" s="23" t="s">
        <v>192</v>
      </c>
      <c r="J53" s="23" t="s">
        <v>55</v>
      </c>
      <c r="K53" s="25">
        <v>474.4</v>
      </c>
    </row>
    <row r="54" spans="1:12" ht="31.2" x14ac:dyDescent="0.25">
      <c r="A54" s="43"/>
      <c r="B54" s="60" t="s">
        <v>155</v>
      </c>
      <c r="C54" s="22">
        <v>902</v>
      </c>
      <c r="D54" s="23" t="s">
        <v>2</v>
      </c>
      <c r="E54" s="23" t="s">
        <v>6</v>
      </c>
      <c r="F54" s="23">
        <v>52</v>
      </c>
      <c r="G54" s="51">
        <v>1</v>
      </c>
      <c r="H54" s="23" t="s">
        <v>96</v>
      </c>
      <c r="I54" s="23" t="s">
        <v>192</v>
      </c>
      <c r="J54" s="23" t="s">
        <v>57</v>
      </c>
      <c r="K54" s="25">
        <v>70.5</v>
      </c>
    </row>
    <row r="55" spans="1:12" x14ac:dyDescent="0.25">
      <c r="A55" s="43"/>
      <c r="B55" s="60" t="s">
        <v>61</v>
      </c>
      <c r="C55" s="22">
        <v>902</v>
      </c>
      <c r="D55" s="23" t="s">
        <v>2</v>
      </c>
      <c r="E55" s="23" t="s">
        <v>6</v>
      </c>
      <c r="F55" s="23" t="s">
        <v>103</v>
      </c>
      <c r="G55" s="51">
        <v>2</v>
      </c>
      <c r="H55" s="23"/>
      <c r="I55" s="23"/>
      <c r="J55" s="23"/>
      <c r="K55" s="25">
        <f>SUM(K56+K59)</f>
        <v>1551.9</v>
      </c>
    </row>
    <row r="56" spans="1:12" s="15" customFormat="1" ht="31.2" x14ac:dyDescent="0.25">
      <c r="A56" s="43"/>
      <c r="B56" s="66" t="s">
        <v>277</v>
      </c>
      <c r="C56" s="22">
        <v>902</v>
      </c>
      <c r="D56" s="23" t="s">
        <v>2</v>
      </c>
      <c r="E56" s="23" t="s">
        <v>6</v>
      </c>
      <c r="F56" s="23" t="s">
        <v>103</v>
      </c>
      <c r="G56" s="51">
        <v>2</v>
      </c>
      <c r="H56" s="23" t="s">
        <v>96</v>
      </c>
      <c r="I56" s="23" t="s">
        <v>104</v>
      </c>
      <c r="J56" s="23"/>
      <c r="K56" s="25">
        <f>SUM(K57:K58)</f>
        <v>776</v>
      </c>
      <c r="L56" s="17"/>
    </row>
    <row r="57" spans="1:12" s="15" customFormat="1" ht="51" customHeight="1" x14ac:dyDescent="0.25">
      <c r="A57" s="43"/>
      <c r="B57" s="60" t="s">
        <v>154</v>
      </c>
      <c r="C57" s="22">
        <v>902</v>
      </c>
      <c r="D57" s="23" t="s">
        <v>2</v>
      </c>
      <c r="E57" s="23" t="s">
        <v>6</v>
      </c>
      <c r="F57" s="23" t="s">
        <v>103</v>
      </c>
      <c r="G57" s="51">
        <v>2</v>
      </c>
      <c r="H57" s="23" t="s">
        <v>96</v>
      </c>
      <c r="I57" s="23" t="s">
        <v>104</v>
      </c>
      <c r="J57" s="23" t="s">
        <v>55</v>
      </c>
      <c r="K57" s="25">
        <v>703.7</v>
      </c>
      <c r="L57" s="17"/>
    </row>
    <row r="58" spans="1:12" s="15" customFormat="1" ht="31.2" x14ac:dyDescent="0.25">
      <c r="A58" s="43"/>
      <c r="B58" s="60" t="s">
        <v>155</v>
      </c>
      <c r="C58" s="22">
        <v>902</v>
      </c>
      <c r="D58" s="23" t="s">
        <v>2</v>
      </c>
      <c r="E58" s="23" t="s">
        <v>6</v>
      </c>
      <c r="F58" s="23" t="s">
        <v>103</v>
      </c>
      <c r="G58" s="51">
        <v>2</v>
      </c>
      <c r="H58" s="23" t="s">
        <v>96</v>
      </c>
      <c r="I58" s="23" t="s">
        <v>104</v>
      </c>
      <c r="J58" s="23" t="s">
        <v>57</v>
      </c>
      <c r="K58" s="25">
        <v>72.3</v>
      </c>
      <c r="L58" s="17"/>
    </row>
    <row r="59" spans="1:12" s="15" customFormat="1" ht="62.4" x14ac:dyDescent="0.25">
      <c r="A59" s="43"/>
      <c r="B59" s="67" t="s">
        <v>316</v>
      </c>
      <c r="C59" s="22">
        <v>902</v>
      </c>
      <c r="D59" s="23" t="s">
        <v>2</v>
      </c>
      <c r="E59" s="23" t="s">
        <v>6</v>
      </c>
      <c r="F59" s="23" t="s">
        <v>103</v>
      </c>
      <c r="G59" s="51">
        <v>2</v>
      </c>
      <c r="H59" s="23" t="s">
        <v>96</v>
      </c>
      <c r="I59" s="23" t="s">
        <v>315</v>
      </c>
      <c r="J59" s="23"/>
      <c r="K59" s="25">
        <f>SUM(K60:K61)</f>
        <v>775.90000000000009</v>
      </c>
      <c r="L59" s="17"/>
    </row>
    <row r="60" spans="1:12" s="15" customFormat="1" ht="49.5" customHeight="1" x14ac:dyDescent="0.25">
      <c r="A60" s="43"/>
      <c r="B60" s="60" t="s">
        <v>154</v>
      </c>
      <c r="C60" s="22">
        <v>902</v>
      </c>
      <c r="D60" s="23" t="s">
        <v>2</v>
      </c>
      <c r="E60" s="23" t="s">
        <v>6</v>
      </c>
      <c r="F60" s="23" t="s">
        <v>103</v>
      </c>
      <c r="G60" s="51">
        <v>2</v>
      </c>
      <c r="H60" s="23" t="s">
        <v>96</v>
      </c>
      <c r="I60" s="23" t="s">
        <v>315</v>
      </c>
      <c r="J60" s="23" t="s">
        <v>55</v>
      </c>
      <c r="K60" s="25">
        <v>703.7</v>
      </c>
      <c r="L60" s="17"/>
    </row>
    <row r="61" spans="1:12" s="15" customFormat="1" ht="31.2" x14ac:dyDescent="0.25">
      <c r="A61" s="43"/>
      <c r="B61" s="60" t="s">
        <v>155</v>
      </c>
      <c r="C61" s="22">
        <v>902</v>
      </c>
      <c r="D61" s="23" t="s">
        <v>2</v>
      </c>
      <c r="E61" s="23" t="s">
        <v>6</v>
      </c>
      <c r="F61" s="23" t="s">
        <v>103</v>
      </c>
      <c r="G61" s="51">
        <v>2</v>
      </c>
      <c r="H61" s="23" t="s">
        <v>96</v>
      </c>
      <c r="I61" s="23" t="s">
        <v>315</v>
      </c>
      <c r="J61" s="23" t="s">
        <v>57</v>
      </c>
      <c r="K61" s="25">
        <v>72.2</v>
      </c>
      <c r="L61" s="17"/>
    </row>
    <row r="62" spans="1:12" s="15" customFormat="1" x14ac:dyDescent="0.25">
      <c r="A62" s="43"/>
      <c r="B62" s="60" t="s">
        <v>248</v>
      </c>
      <c r="C62" s="22">
        <v>902</v>
      </c>
      <c r="D62" s="23" t="s">
        <v>2</v>
      </c>
      <c r="E62" s="23" t="s">
        <v>7</v>
      </c>
      <c r="F62" s="23"/>
      <c r="G62" s="51"/>
      <c r="H62" s="23"/>
      <c r="I62" s="23"/>
      <c r="J62" s="23"/>
      <c r="K62" s="25">
        <f>SUM(K63)</f>
        <v>194</v>
      </c>
      <c r="L62" s="17"/>
    </row>
    <row r="63" spans="1:12" s="15" customFormat="1" x14ac:dyDescent="0.25">
      <c r="A63" s="43"/>
      <c r="B63" s="60" t="s">
        <v>85</v>
      </c>
      <c r="C63" s="22">
        <v>902</v>
      </c>
      <c r="D63" s="23" t="s">
        <v>2</v>
      </c>
      <c r="E63" s="23" t="s">
        <v>7</v>
      </c>
      <c r="F63" s="23">
        <v>52</v>
      </c>
      <c r="G63" s="51"/>
      <c r="H63" s="23"/>
      <c r="I63" s="23"/>
      <c r="J63" s="23"/>
      <c r="K63" s="25">
        <f>SUM(K64)</f>
        <v>194</v>
      </c>
      <c r="L63" s="17"/>
    </row>
    <row r="64" spans="1:12" s="15" customFormat="1" x14ac:dyDescent="0.25">
      <c r="A64" s="44"/>
      <c r="B64" s="68" t="s">
        <v>61</v>
      </c>
      <c r="C64" s="22">
        <v>902</v>
      </c>
      <c r="D64" s="23" t="s">
        <v>2</v>
      </c>
      <c r="E64" s="23" t="s">
        <v>7</v>
      </c>
      <c r="F64" s="23" t="s">
        <v>103</v>
      </c>
      <c r="G64" s="23" t="s">
        <v>147</v>
      </c>
      <c r="H64" s="23"/>
      <c r="I64" s="23"/>
      <c r="J64" s="23"/>
      <c r="K64" s="25">
        <f>SUM(K65)</f>
        <v>194</v>
      </c>
      <c r="L64" s="17"/>
    </row>
    <row r="65" spans="1:12" s="15" customFormat="1" ht="46.8" x14ac:dyDescent="0.25">
      <c r="A65" s="42"/>
      <c r="B65" s="67" t="s">
        <v>247</v>
      </c>
      <c r="C65" s="22">
        <v>902</v>
      </c>
      <c r="D65" s="23" t="s">
        <v>2</v>
      </c>
      <c r="E65" s="23" t="s">
        <v>7</v>
      </c>
      <c r="F65" s="23" t="s">
        <v>103</v>
      </c>
      <c r="G65" s="23" t="s">
        <v>147</v>
      </c>
      <c r="H65" s="23" t="s">
        <v>96</v>
      </c>
      <c r="I65" s="23" t="s">
        <v>246</v>
      </c>
      <c r="J65" s="23"/>
      <c r="K65" s="25">
        <f>SUM(K66)</f>
        <v>194</v>
      </c>
      <c r="L65" s="17"/>
    </row>
    <row r="66" spans="1:12" s="15" customFormat="1" ht="31.2" x14ac:dyDescent="0.25">
      <c r="A66" s="43"/>
      <c r="B66" s="60" t="s">
        <v>155</v>
      </c>
      <c r="C66" s="22">
        <v>902</v>
      </c>
      <c r="D66" s="23" t="s">
        <v>2</v>
      </c>
      <c r="E66" s="23" t="s">
        <v>7</v>
      </c>
      <c r="F66" s="23" t="s">
        <v>103</v>
      </c>
      <c r="G66" s="23" t="s">
        <v>147</v>
      </c>
      <c r="H66" s="23" t="s">
        <v>96</v>
      </c>
      <c r="I66" s="23" t="s">
        <v>246</v>
      </c>
      <c r="J66" s="23" t="s">
        <v>57</v>
      </c>
      <c r="K66" s="25">
        <v>194</v>
      </c>
      <c r="L66" s="17"/>
    </row>
    <row r="67" spans="1:12" s="15" customFormat="1" x14ac:dyDescent="0.25">
      <c r="A67" s="43"/>
      <c r="B67" s="60" t="s">
        <v>9</v>
      </c>
      <c r="C67" s="22">
        <v>902</v>
      </c>
      <c r="D67" s="23" t="s">
        <v>2</v>
      </c>
      <c r="E67" s="23" t="s">
        <v>40</v>
      </c>
      <c r="F67" s="23"/>
      <c r="G67" s="51"/>
      <c r="H67" s="23"/>
      <c r="I67" s="23"/>
      <c r="J67" s="23"/>
      <c r="K67" s="25">
        <f>SUM(K68+K80+K85)</f>
        <v>110677.50000000001</v>
      </c>
      <c r="L67" s="17"/>
    </row>
    <row r="68" spans="1:12" s="15" customFormat="1" ht="31.2" x14ac:dyDescent="0.25">
      <c r="A68" s="43"/>
      <c r="B68" s="60" t="s">
        <v>206</v>
      </c>
      <c r="C68" s="22">
        <v>902</v>
      </c>
      <c r="D68" s="23" t="s">
        <v>2</v>
      </c>
      <c r="E68" s="23" t="s">
        <v>40</v>
      </c>
      <c r="F68" s="23" t="s">
        <v>8</v>
      </c>
      <c r="G68" s="51"/>
      <c r="H68" s="23"/>
      <c r="I68" s="23"/>
      <c r="J68" s="23"/>
      <c r="K68" s="25">
        <f t="shared" ref="K68" si="2">SUM(K69)</f>
        <v>101978.70000000001</v>
      </c>
      <c r="L68" s="17"/>
    </row>
    <row r="69" spans="1:12" s="15" customFormat="1" ht="46.8" x14ac:dyDescent="0.25">
      <c r="A69" s="43"/>
      <c r="B69" s="60" t="s">
        <v>207</v>
      </c>
      <c r="C69" s="22">
        <v>902</v>
      </c>
      <c r="D69" s="23" t="s">
        <v>2</v>
      </c>
      <c r="E69" s="23" t="s">
        <v>40</v>
      </c>
      <c r="F69" s="23" t="s">
        <v>8</v>
      </c>
      <c r="G69" s="51">
        <v>1</v>
      </c>
      <c r="H69" s="23"/>
      <c r="I69" s="23"/>
      <c r="J69" s="23"/>
      <c r="K69" s="25">
        <f>K70+K77</f>
        <v>101978.70000000001</v>
      </c>
      <c r="L69" s="17"/>
    </row>
    <row r="70" spans="1:12" s="15" customFormat="1" x14ac:dyDescent="0.25">
      <c r="A70" s="43"/>
      <c r="B70" s="60" t="s">
        <v>109</v>
      </c>
      <c r="C70" s="22">
        <v>902</v>
      </c>
      <c r="D70" s="23" t="s">
        <v>2</v>
      </c>
      <c r="E70" s="23" t="s">
        <v>40</v>
      </c>
      <c r="F70" s="23" t="s">
        <v>8</v>
      </c>
      <c r="G70" s="51">
        <v>1</v>
      </c>
      <c r="H70" s="23" t="s">
        <v>2</v>
      </c>
      <c r="I70" s="23"/>
      <c r="J70" s="23"/>
      <c r="K70" s="25">
        <f>SUM(K71)</f>
        <v>101378.70000000001</v>
      </c>
      <c r="L70" s="17"/>
    </row>
    <row r="71" spans="1:12" s="15" customFormat="1" ht="53.25" customHeight="1" x14ac:dyDescent="0.25">
      <c r="A71" s="43"/>
      <c r="B71" s="60" t="s">
        <v>84</v>
      </c>
      <c r="C71" s="22">
        <v>902</v>
      </c>
      <c r="D71" s="23" t="s">
        <v>2</v>
      </c>
      <c r="E71" s="23" t="s">
        <v>40</v>
      </c>
      <c r="F71" s="23" t="s">
        <v>8</v>
      </c>
      <c r="G71" s="51">
        <v>1</v>
      </c>
      <c r="H71" s="23" t="s">
        <v>2</v>
      </c>
      <c r="I71" s="23" t="s">
        <v>110</v>
      </c>
      <c r="J71" s="23"/>
      <c r="K71" s="25">
        <f>SUM(K72:K76)</f>
        <v>101378.70000000001</v>
      </c>
      <c r="L71" s="17"/>
    </row>
    <row r="72" spans="1:12" s="15" customFormat="1" ht="37.5" customHeight="1" x14ac:dyDescent="0.25">
      <c r="A72" s="44"/>
      <c r="B72" s="60" t="s">
        <v>54</v>
      </c>
      <c r="C72" s="22">
        <v>902</v>
      </c>
      <c r="D72" s="23" t="s">
        <v>2</v>
      </c>
      <c r="E72" s="23" t="s">
        <v>40</v>
      </c>
      <c r="F72" s="23" t="s">
        <v>8</v>
      </c>
      <c r="G72" s="51">
        <v>1</v>
      </c>
      <c r="H72" s="23" t="s">
        <v>2</v>
      </c>
      <c r="I72" s="23" t="s">
        <v>110</v>
      </c>
      <c r="J72" s="23" t="s">
        <v>55</v>
      </c>
      <c r="K72" s="25">
        <v>50558</v>
      </c>
      <c r="L72" s="17"/>
    </row>
    <row r="73" spans="1:12" s="15" customFormat="1" ht="36" customHeight="1" x14ac:dyDescent="0.25">
      <c r="A73" s="42"/>
      <c r="B73" s="60" t="s">
        <v>155</v>
      </c>
      <c r="C73" s="22">
        <v>902</v>
      </c>
      <c r="D73" s="23" t="s">
        <v>2</v>
      </c>
      <c r="E73" s="23" t="s">
        <v>40</v>
      </c>
      <c r="F73" s="23" t="s">
        <v>8</v>
      </c>
      <c r="G73" s="51">
        <v>1</v>
      </c>
      <c r="H73" s="23" t="s">
        <v>2</v>
      </c>
      <c r="I73" s="23" t="s">
        <v>110</v>
      </c>
      <c r="J73" s="23" t="s">
        <v>57</v>
      </c>
      <c r="K73" s="25">
        <f>92235.2-51516.6</f>
        <v>40718.6</v>
      </c>
      <c r="L73" s="17"/>
    </row>
    <row r="74" spans="1:12" s="15" customFormat="1" ht="18.600000000000001" customHeight="1" x14ac:dyDescent="0.25">
      <c r="A74" s="43"/>
      <c r="B74" s="60" t="s">
        <v>65</v>
      </c>
      <c r="C74" s="22">
        <v>902</v>
      </c>
      <c r="D74" s="23" t="s">
        <v>2</v>
      </c>
      <c r="E74" s="23" t="s">
        <v>40</v>
      </c>
      <c r="F74" s="23" t="s">
        <v>8</v>
      </c>
      <c r="G74" s="51">
        <v>1</v>
      </c>
      <c r="H74" s="23" t="s">
        <v>2</v>
      </c>
      <c r="I74" s="23" t="s">
        <v>110</v>
      </c>
      <c r="J74" s="23" t="s">
        <v>66</v>
      </c>
      <c r="K74" s="25"/>
      <c r="L74" s="17"/>
    </row>
    <row r="75" spans="1:12" s="15" customFormat="1" ht="30.6" customHeight="1" x14ac:dyDescent="0.25">
      <c r="A75" s="43"/>
      <c r="B75" s="60" t="s">
        <v>72</v>
      </c>
      <c r="C75" s="22">
        <v>902</v>
      </c>
      <c r="D75" s="23" t="s">
        <v>2</v>
      </c>
      <c r="E75" s="23" t="s">
        <v>40</v>
      </c>
      <c r="F75" s="23" t="s">
        <v>8</v>
      </c>
      <c r="G75" s="51">
        <v>1</v>
      </c>
      <c r="H75" s="23" t="s">
        <v>2</v>
      </c>
      <c r="I75" s="23" t="s">
        <v>110</v>
      </c>
      <c r="J75" s="23" t="s">
        <v>73</v>
      </c>
      <c r="K75" s="25">
        <v>9143.5</v>
      </c>
      <c r="L75" s="17"/>
    </row>
    <row r="76" spans="1:12" s="15" customFormat="1" ht="21" customHeight="1" x14ac:dyDescent="0.25">
      <c r="A76" s="43"/>
      <c r="B76" s="60" t="s">
        <v>59</v>
      </c>
      <c r="C76" s="22">
        <v>902</v>
      </c>
      <c r="D76" s="23" t="s">
        <v>2</v>
      </c>
      <c r="E76" s="23" t="s">
        <v>40</v>
      </c>
      <c r="F76" s="23" t="s">
        <v>8</v>
      </c>
      <c r="G76" s="51">
        <v>1</v>
      </c>
      <c r="H76" s="23" t="s">
        <v>2</v>
      </c>
      <c r="I76" s="23" t="s">
        <v>110</v>
      </c>
      <c r="J76" s="23" t="s">
        <v>60</v>
      </c>
      <c r="K76" s="25">
        <v>958.6</v>
      </c>
      <c r="L76" s="17"/>
    </row>
    <row r="77" spans="1:12" s="15" customFormat="1" ht="37.5" customHeight="1" x14ac:dyDescent="0.25">
      <c r="A77" s="43"/>
      <c r="B77" s="60" t="s">
        <v>116</v>
      </c>
      <c r="C77" s="22">
        <v>902</v>
      </c>
      <c r="D77" s="23" t="s">
        <v>2</v>
      </c>
      <c r="E77" s="23" t="s">
        <v>40</v>
      </c>
      <c r="F77" s="23" t="s">
        <v>8</v>
      </c>
      <c r="G77" s="51">
        <v>1</v>
      </c>
      <c r="H77" s="23" t="s">
        <v>4</v>
      </c>
      <c r="I77" s="23"/>
      <c r="J77" s="23"/>
      <c r="K77" s="25">
        <f>K78</f>
        <v>600</v>
      </c>
      <c r="L77" s="17"/>
    </row>
    <row r="78" spans="1:12" s="15" customFormat="1" ht="36" customHeight="1" x14ac:dyDescent="0.25">
      <c r="A78" s="43"/>
      <c r="B78" s="60" t="s">
        <v>296</v>
      </c>
      <c r="C78" s="22">
        <v>902</v>
      </c>
      <c r="D78" s="23" t="s">
        <v>2</v>
      </c>
      <c r="E78" s="23" t="s">
        <v>40</v>
      </c>
      <c r="F78" s="23" t="s">
        <v>8</v>
      </c>
      <c r="G78" s="51">
        <v>1</v>
      </c>
      <c r="H78" s="23" t="s">
        <v>4</v>
      </c>
      <c r="I78" s="23" t="s">
        <v>297</v>
      </c>
      <c r="J78" s="23"/>
      <c r="K78" s="25">
        <f>SUM(K79)</f>
        <v>600</v>
      </c>
      <c r="L78" s="17"/>
    </row>
    <row r="79" spans="1:12" s="15" customFormat="1" ht="36" customHeight="1" x14ac:dyDescent="0.25">
      <c r="A79" s="43"/>
      <c r="B79" s="60" t="s">
        <v>155</v>
      </c>
      <c r="C79" s="22">
        <v>902</v>
      </c>
      <c r="D79" s="23" t="s">
        <v>2</v>
      </c>
      <c r="E79" s="23" t="s">
        <v>40</v>
      </c>
      <c r="F79" s="23" t="s">
        <v>8</v>
      </c>
      <c r="G79" s="51">
        <v>1</v>
      </c>
      <c r="H79" s="23" t="s">
        <v>4</v>
      </c>
      <c r="I79" s="23" t="s">
        <v>297</v>
      </c>
      <c r="J79" s="23" t="s">
        <v>57</v>
      </c>
      <c r="K79" s="25">
        <v>600</v>
      </c>
      <c r="L79" s="17"/>
    </row>
    <row r="80" spans="1:12" s="15" customFormat="1" ht="31.2" x14ac:dyDescent="0.25">
      <c r="A80" s="43"/>
      <c r="B80" s="62" t="s">
        <v>208</v>
      </c>
      <c r="C80" s="22">
        <v>902</v>
      </c>
      <c r="D80" s="23" t="s">
        <v>2</v>
      </c>
      <c r="E80" s="23" t="s">
        <v>40</v>
      </c>
      <c r="F80" s="23" t="s">
        <v>105</v>
      </c>
      <c r="G80" s="51"/>
      <c r="H80" s="23"/>
      <c r="I80" s="23"/>
      <c r="J80" s="23"/>
      <c r="K80" s="25">
        <f t="shared" ref="K80:K83" si="3">SUM(K81)</f>
        <v>5063</v>
      </c>
      <c r="L80" s="17"/>
    </row>
    <row r="81" spans="1:12" s="15" customFormat="1" ht="31.2" x14ac:dyDescent="0.25">
      <c r="A81" s="43"/>
      <c r="B81" s="62" t="s">
        <v>285</v>
      </c>
      <c r="C81" s="22">
        <v>902</v>
      </c>
      <c r="D81" s="23" t="s">
        <v>2</v>
      </c>
      <c r="E81" s="23" t="s">
        <v>40</v>
      </c>
      <c r="F81" s="23" t="s">
        <v>105</v>
      </c>
      <c r="G81" s="51">
        <v>1</v>
      </c>
      <c r="H81" s="23"/>
      <c r="I81" s="23"/>
      <c r="J81" s="23"/>
      <c r="K81" s="25">
        <f t="shared" si="3"/>
        <v>5063</v>
      </c>
      <c r="L81" s="17"/>
    </row>
    <row r="82" spans="1:12" s="15" customFormat="1" x14ac:dyDescent="0.25">
      <c r="A82" s="43"/>
      <c r="B82" s="62" t="s">
        <v>106</v>
      </c>
      <c r="C82" s="22">
        <v>902</v>
      </c>
      <c r="D82" s="23" t="s">
        <v>2</v>
      </c>
      <c r="E82" s="23" t="s">
        <v>40</v>
      </c>
      <c r="F82" s="23" t="s">
        <v>105</v>
      </c>
      <c r="G82" s="51">
        <v>1</v>
      </c>
      <c r="H82" s="23" t="s">
        <v>2</v>
      </c>
      <c r="I82" s="23"/>
      <c r="J82" s="23"/>
      <c r="K82" s="25">
        <f t="shared" si="3"/>
        <v>5063</v>
      </c>
      <c r="L82" s="17"/>
    </row>
    <row r="83" spans="1:12" s="15" customFormat="1" x14ac:dyDescent="0.25">
      <c r="A83" s="43"/>
      <c r="B83" s="63" t="s">
        <v>107</v>
      </c>
      <c r="C83" s="22">
        <v>902</v>
      </c>
      <c r="D83" s="23" t="s">
        <v>2</v>
      </c>
      <c r="E83" s="23" t="s">
        <v>40</v>
      </c>
      <c r="F83" s="23" t="s">
        <v>105</v>
      </c>
      <c r="G83" s="51">
        <v>1</v>
      </c>
      <c r="H83" s="23" t="s">
        <v>2</v>
      </c>
      <c r="I83" s="23" t="s">
        <v>108</v>
      </c>
      <c r="J83" s="23"/>
      <c r="K83" s="25">
        <f t="shared" si="3"/>
        <v>5063</v>
      </c>
      <c r="L83" s="17"/>
    </row>
    <row r="84" spans="1:12" s="15" customFormat="1" ht="31.2" x14ac:dyDescent="0.25">
      <c r="A84" s="43"/>
      <c r="B84" s="67" t="s">
        <v>72</v>
      </c>
      <c r="C84" s="22">
        <v>902</v>
      </c>
      <c r="D84" s="23" t="s">
        <v>2</v>
      </c>
      <c r="E84" s="23" t="s">
        <v>40</v>
      </c>
      <c r="F84" s="23" t="s">
        <v>105</v>
      </c>
      <c r="G84" s="51">
        <v>1</v>
      </c>
      <c r="H84" s="23" t="s">
        <v>2</v>
      </c>
      <c r="I84" s="23" t="s">
        <v>108</v>
      </c>
      <c r="J84" s="23" t="s">
        <v>73</v>
      </c>
      <c r="K84" s="25">
        <v>5063</v>
      </c>
      <c r="L84" s="17"/>
    </row>
    <row r="85" spans="1:12" s="15" customFormat="1" x14ac:dyDescent="0.25">
      <c r="A85" s="44"/>
      <c r="B85" s="60" t="s">
        <v>85</v>
      </c>
      <c r="C85" s="22">
        <v>902</v>
      </c>
      <c r="D85" s="23" t="s">
        <v>2</v>
      </c>
      <c r="E85" s="23" t="s">
        <v>40</v>
      </c>
      <c r="F85" s="23" t="s">
        <v>103</v>
      </c>
      <c r="G85" s="51"/>
      <c r="H85" s="23"/>
      <c r="I85" s="23"/>
      <c r="J85" s="23"/>
      <c r="K85" s="25">
        <f>SUM(K86)</f>
        <v>3635.8</v>
      </c>
      <c r="L85" s="17"/>
    </row>
    <row r="86" spans="1:12" s="15" customFormat="1" ht="31.2" x14ac:dyDescent="0.25">
      <c r="A86" s="42"/>
      <c r="B86" s="60" t="s">
        <v>58</v>
      </c>
      <c r="C86" s="22">
        <v>902</v>
      </c>
      <c r="D86" s="23" t="s">
        <v>2</v>
      </c>
      <c r="E86" s="23" t="s">
        <v>40</v>
      </c>
      <c r="F86" s="23" t="s">
        <v>103</v>
      </c>
      <c r="G86" s="51">
        <v>1</v>
      </c>
      <c r="H86" s="23"/>
      <c r="I86" s="23"/>
      <c r="J86" s="23"/>
      <c r="K86" s="25">
        <f t="shared" ref="K86" si="4">SUM(K87)</f>
        <v>3635.8</v>
      </c>
      <c r="L86" s="17"/>
    </row>
    <row r="87" spans="1:12" s="15" customFormat="1" x14ac:dyDescent="0.25">
      <c r="A87" s="43"/>
      <c r="B87" s="60" t="s">
        <v>53</v>
      </c>
      <c r="C87" s="22">
        <v>902</v>
      </c>
      <c r="D87" s="23" t="s">
        <v>2</v>
      </c>
      <c r="E87" s="23" t="s">
        <v>40</v>
      </c>
      <c r="F87" s="23" t="s">
        <v>103</v>
      </c>
      <c r="G87" s="51">
        <v>1</v>
      </c>
      <c r="H87" s="23" t="s">
        <v>96</v>
      </c>
      <c r="I87" s="23" t="s">
        <v>98</v>
      </c>
      <c r="J87" s="23"/>
      <c r="K87" s="25">
        <f>SUM(K88:K89)</f>
        <v>3635.8</v>
      </c>
      <c r="L87" s="17"/>
    </row>
    <row r="88" spans="1:12" s="15" customFormat="1" ht="31.2" x14ac:dyDescent="0.25">
      <c r="A88" s="43"/>
      <c r="B88" s="60" t="s">
        <v>54</v>
      </c>
      <c r="C88" s="22">
        <v>902</v>
      </c>
      <c r="D88" s="23" t="s">
        <v>2</v>
      </c>
      <c r="E88" s="23" t="s">
        <v>40</v>
      </c>
      <c r="F88" s="23" t="s">
        <v>103</v>
      </c>
      <c r="G88" s="51">
        <v>1</v>
      </c>
      <c r="H88" s="23" t="s">
        <v>96</v>
      </c>
      <c r="I88" s="23" t="s">
        <v>98</v>
      </c>
      <c r="J88" s="23" t="s">
        <v>55</v>
      </c>
      <c r="K88" s="25">
        <v>3565.5</v>
      </c>
      <c r="L88" s="17"/>
    </row>
    <row r="89" spans="1:12" s="15" customFormat="1" ht="31.2" x14ac:dyDescent="0.25">
      <c r="A89" s="43"/>
      <c r="B89" s="60" t="s">
        <v>155</v>
      </c>
      <c r="C89" s="22">
        <v>902</v>
      </c>
      <c r="D89" s="23" t="s">
        <v>2</v>
      </c>
      <c r="E89" s="23" t="s">
        <v>40</v>
      </c>
      <c r="F89" s="23" t="s">
        <v>103</v>
      </c>
      <c r="G89" s="51">
        <v>1</v>
      </c>
      <c r="H89" s="23" t="s">
        <v>96</v>
      </c>
      <c r="I89" s="23" t="s">
        <v>98</v>
      </c>
      <c r="J89" s="23" t="s">
        <v>57</v>
      </c>
      <c r="K89" s="25">
        <f>3635.8-3565.5</f>
        <v>70.300000000000182</v>
      </c>
      <c r="L89" s="17"/>
    </row>
    <row r="90" spans="1:12" s="15" customFormat="1" x14ac:dyDescent="0.25">
      <c r="A90" s="43"/>
      <c r="B90" s="60" t="s">
        <v>11</v>
      </c>
      <c r="C90" s="22">
        <v>902</v>
      </c>
      <c r="D90" s="23" t="s">
        <v>4</v>
      </c>
      <c r="E90" s="23"/>
      <c r="F90" s="23"/>
      <c r="G90" s="51"/>
      <c r="H90" s="23"/>
      <c r="I90" s="23"/>
      <c r="J90" s="23"/>
      <c r="K90" s="25">
        <f t="shared" ref="K90:K94" si="5">SUM(K91)</f>
        <v>48.8</v>
      </c>
      <c r="L90" s="17"/>
    </row>
    <row r="91" spans="1:12" s="15" customFormat="1" x14ac:dyDescent="0.25">
      <c r="A91" s="43"/>
      <c r="B91" s="60" t="s">
        <v>12</v>
      </c>
      <c r="C91" s="22">
        <v>902</v>
      </c>
      <c r="D91" s="23" t="s">
        <v>4</v>
      </c>
      <c r="E91" s="23" t="s">
        <v>6</v>
      </c>
      <c r="F91" s="23"/>
      <c r="G91" s="51"/>
      <c r="H91" s="23"/>
      <c r="I91" s="23"/>
      <c r="J91" s="23"/>
      <c r="K91" s="25">
        <f t="shared" si="5"/>
        <v>48.8</v>
      </c>
      <c r="L91" s="17"/>
    </row>
    <row r="92" spans="1:12" s="15" customFormat="1" ht="31.2" x14ac:dyDescent="0.25">
      <c r="A92" s="43"/>
      <c r="B92" s="60" t="s">
        <v>62</v>
      </c>
      <c r="C92" s="22">
        <v>902</v>
      </c>
      <c r="D92" s="23" t="s">
        <v>4</v>
      </c>
      <c r="E92" s="23" t="s">
        <v>6</v>
      </c>
      <c r="F92" s="23" t="s">
        <v>111</v>
      </c>
      <c r="G92" s="51"/>
      <c r="H92" s="23"/>
      <c r="I92" s="23"/>
      <c r="J92" s="23"/>
      <c r="K92" s="25">
        <f t="shared" si="5"/>
        <v>48.8</v>
      </c>
      <c r="L92" s="17"/>
    </row>
    <row r="93" spans="1:12" s="15" customFormat="1" x14ac:dyDescent="0.25">
      <c r="A93" s="43"/>
      <c r="B93" s="60" t="s">
        <v>95</v>
      </c>
      <c r="C93" s="22">
        <v>902</v>
      </c>
      <c r="D93" s="23" t="s">
        <v>4</v>
      </c>
      <c r="E93" s="23" t="s">
        <v>6</v>
      </c>
      <c r="F93" s="23" t="s">
        <v>111</v>
      </c>
      <c r="G93" s="51">
        <v>1</v>
      </c>
      <c r="H93" s="23"/>
      <c r="I93" s="23"/>
      <c r="J93" s="23"/>
      <c r="K93" s="25">
        <f t="shared" si="5"/>
        <v>48.8</v>
      </c>
      <c r="L93" s="17"/>
    </row>
    <row r="94" spans="1:12" s="15" customFormat="1" x14ac:dyDescent="0.25">
      <c r="A94" s="43"/>
      <c r="B94" s="60" t="s">
        <v>13</v>
      </c>
      <c r="C94" s="22">
        <v>902</v>
      </c>
      <c r="D94" s="23" t="s">
        <v>4</v>
      </c>
      <c r="E94" s="23" t="s">
        <v>6</v>
      </c>
      <c r="F94" s="23" t="s">
        <v>111</v>
      </c>
      <c r="G94" s="51">
        <v>1</v>
      </c>
      <c r="H94" s="23" t="s">
        <v>96</v>
      </c>
      <c r="I94" s="23" t="s">
        <v>112</v>
      </c>
      <c r="J94" s="23"/>
      <c r="K94" s="25">
        <f t="shared" si="5"/>
        <v>48.8</v>
      </c>
      <c r="L94" s="17"/>
    </row>
    <row r="95" spans="1:12" s="15" customFormat="1" ht="31.2" x14ac:dyDescent="0.25">
      <c r="A95" s="43"/>
      <c r="B95" s="60" t="s">
        <v>155</v>
      </c>
      <c r="C95" s="22">
        <v>902</v>
      </c>
      <c r="D95" s="23" t="s">
        <v>4</v>
      </c>
      <c r="E95" s="23" t="s">
        <v>6</v>
      </c>
      <c r="F95" s="23" t="s">
        <v>111</v>
      </c>
      <c r="G95" s="51">
        <v>1</v>
      </c>
      <c r="H95" s="23" t="s">
        <v>96</v>
      </c>
      <c r="I95" s="23" t="s">
        <v>112</v>
      </c>
      <c r="J95" s="23" t="s">
        <v>57</v>
      </c>
      <c r="K95" s="25">
        <v>48.8</v>
      </c>
      <c r="L95" s="17"/>
    </row>
    <row r="96" spans="1:12" s="15" customFormat="1" x14ac:dyDescent="0.25">
      <c r="A96" s="43"/>
      <c r="B96" s="60" t="s">
        <v>15</v>
      </c>
      <c r="C96" s="22">
        <v>902</v>
      </c>
      <c r="D96" s="23" t="s">
        <v>6</v>
      </c>
      <c r="E96" s="23"/>
      <c r="F96" s="23"/>
      <c r="G96" s="51"/>
      <c r="H96" s="23"/>
      <c r="I96" s="23"/>
      <c r="J96" s="23"/>
      <c r="K96" s="25">
        <f>SUM(K97)</f>
        <v>7145.9</v>
      </c>
      <c r="L96" s="17"/>
    </row>
    <row r="97" spans="1:12" s="15" customFormat="1" x14ac:dyDescent="0.25">
      <c r="A97" s="43"/>
      <c r="B97" s="60" t="s">
        <v>16</v>
      </c>
      <c r="C97" s="22">
        <v>902</v>
      </c>
      <c r="D97" s="23" t="s">
        <v>6</v>
      </c>
      <c r="E97" s="23" t="s">
        <v>7</v>
      </c>
      <c r="F97" s="23"/>
      <c r="G97" s="51"/>
      <c r="H97" s="23"/>
      <c r="I97" s="23"/>
      <c r="J97" s="23"/>
      <c r="K97" s="25">
        <f t="shared" ref="K97" si="6">SUM(K98)</f>
        <v>7145.9</v>
      </c>
      <c r="L97" s="17"/>
    </row>
    <row r="98" spans="1:12" s="15" customFormat="1" x14ac:dyDescent="0.25">
      <c r="A98" s="43"/>
      <c r="B98" s="62" t="s">
        <v>331</v>
      </c>
      <c r="C98" s="22">
        <v>902</v>
      </c>
      <c r="D98" s="23" t="s">
        <v>6</v>
      </c>
      <c r="E98" s="23" t="s">
        <v>7</v>
      </c>
      <c r="F98" s="23" t="s">
        <v>114</v>
      </c>
      <c r="G98" s="51"/>
      <c r="H98" s="23"/>
      <c r="I98" s="23"/>
      <c r="J98" s="23"/>
      <c r="K98" s="25">
        <f>SUM(K99)</f>
        <v>7145.9</v>
      </c>
      <c r="L98" s="17"/>
    </row>
    <row r="99" spans="1:12" s="15" customFormat="1" ht="31.2" x14ac:dyDescent="0.25">
      <c r="A99" s="43"/>
      <c r="B99" s="62" t="s">
        <v>332</v>
      </c>
      <c r="C99" s="22">
        <v>902</v>
      </c>
      <c r="D99" s="23" t="s">
        <v>6</v>
      </c>
      <c r="E99" s="23" t="s">
        <v>7</v>
      </c>
      <c r="F99" s="23" t="s">
        <v>114</v>
      </c>
      <c r="G99" s="51">
        <v>6</v>
      </c>
      <c r="H99" s="23"/>
      <c r="I99" s="23"/>
      <c r="J99" s="23"/>
      <c r="K99" s="25">
        <f>SUM(K100+K102)</f>
        <v>7145.9</v>
      </c>
      <c r="L99" s="17"/>
    </row>
    <row r="100" spans="1:12" s="15" customFormat="1" ht="31.2" x14ac:dyDescent="0.25">
      <c r="A100" s="42"/>
      <c r="B100" s="66" t="s">
        <v>277</v>
      </c>
      <c r="C100" s="22">
        <v>902</v>
      </c>
      <c r="D100" s="23" t="s">
        <v>6</v>
      </c>
      <c r="E100" s="23" t="s">
        <v>7</v>
      </c>
      <c r="F100" s="23" t="s">
        <v>114</v>
      </c>
      <c r="G100" s="23" t="s">
        <v>333</v>
      </c>
      <c r="H100" s="23" t="s">
        <v>2</v>
      </c>
      <c r="I100" s="23" t="s">
        <v>104</v>
      </c>
      <c r="J100" s="23"/>
      <c r="K100" s="25">
        <f t="shared" ref="K100" si="7">SUM(K101)</f>
        <v>1945.9</v>
      </c>
      <c r="L100" s="17"/>
    </row>
    <row r="101" spans="1:12" s="15" customFormat="1" x14ac:dyDescent="0.25">
      <c r="A101" s="43"/>
      <c r="B101" s="60" t="s">
        <v>59</v>
      </c>
      <c r="C101" s="22">
        <v>902</v>
      </c>
      <c r="D101" s="23" t="s">
        <v>6</v>
      </c>
      <c r="E101" s="23" t="s">
        <v>7</v>
      </c>
      <c r="F101" s="23" t="s">
        <v>114</v>
      </c>
      <c r="G101" s="23" t="s">
        <v>333</v>
      </c>
      <c r="H101" s="23" t="s">
        <v>2</v>
      </c>
      <c r="I101" s="23" t="s">
        <v>104</v>
      </c>
      <c r="J101" s="23" t="s">
        <v>60</v>
      </c>
      <c r="K101" s="25">
        <v>1945.9</v>
      </c>
      <c r="L101" s="17"/>
    </row>
    <row r="102" spans="1:12" s="15" customFormat="1" ht="95.25" customHeight="1" x14ac:dyDescent="0.25">
      <c r="A102" s="43"/>
      <c r="B102" s="61" t="s">
        <v>323</v>
      </c>
      <c r="C102" s="22">
        <v>902</v>
      </c>
      <c r="D102" s="23" t="s">
        <v>6</v>
      </c>
      <c r="E102" s="23" t="s">
        <v>7</v>
      </c>
      <c r="F102" s="23" t="s">
        <v>114</v>
      </c>
      <c r="G102" s="23" t="s">
        <v>333</v>
      </c>
      <c r="H102" s="23" t="s">
        <v>2</v>
      </c>
      <c r="I102" s="23" t="s">
        <v>113</v>
      </c>
      <c r="J102" s="23"/>
      <c r="K102" s="25">
        <f t="shared" ref="K102" si="8">SUM(K103)</f>
        <v>5200</v>
      </c>
      <c r="L102" s="17"/>
    </row>
    <row r="103" spans="1:12" s="15" customFormat="1" ht="31.2" x14ac:dyDescent="0.25">
      <c r="A103" s="43"/>
      <c r="B103" s="60" t="s">
        <v>155</v>
      </c>
      <c r="C103" s="22">
        <v>902</v>
      </c>
      <c r="D103" s="23" t="s">
        <v>6</v>
      </c>
      <c r="E103" s="23" t="s">
        <v>7</v>
      </c>
      <c r="F103" s="23" t="s">
        <v>114</v>
      </c>
      <c r="G103" s="23" t="s">
        <v>333</v>
      </c>
      <c r="H103" s="23" t="s">
        <v>2</v>
      </c>
      <c r="I103" s="23" t="s">
        <v>113</v>
      </c>
      <c r="J103" s="23" t="s">
        <v>57</v>
      </c>
      <c r="K103" s="25">
        <v>5200</v>
      </c>
      <c r="L103" s="17"/>
    </row>
    <row r="104" spans="1:12" s="15" customFormat="1" x14ac:dyDescent="0.25">
      <c r="A104" s="43"/>
      <c r="B104" s="60" t="s">
        <v>20</v>
      </c>
      <c r="C104" s="22">
        <v>902</v>
      </c>
      <c r="D104" s="23">
        <v>10</v>
      </c>
      <c r="E104" s="23"/>
      <c r="F104" s="23"/>
      <c r="G104" s="51"/>
      <c r="H104" s="23"/>
      <c r="I104" s="23"/>
      <c r="J104" s="23"/>
      <c r="K104" s="25">
        <f>SUM(K105+K111+K117)</f>
        <v>28280.399999999998</v>
      </c>
      <c r="L104" s="17"/>
    </row>
    <row r="105" spans="1:12" s="15" customFormat="1" x14ac:dyDescent="0.25">
      <c r="A105" s="43"/>
      <c r="B105" s="70" t="s">
        <v>42</v>
      </c>
      <c r="C105" s="22">
        <v>902</v>
      </c>
      <c r="D105" s="23" t="s">
        <v>21</v>
      </c>
      <c r="E105" s="23" t="s">
        <v>2</v>
      </c>
      <c r="F105" s="23"/>
      <c r="G105" s="51"/>
      <c r="H105" s="23"/>
      <c r="I105" s="23"/>
      <c r="J105" s="23"/>
      <c r="K105" s="25">
        <f t="shared" ref="K105:K107" si="9">SUM(K106)</f>
        <v>5563.6</v>
      </c>
      <c r="L105" s="17"/>
    </row>
    <row r="106" spans="1:12" s="15" customFormat="1" ht="31.2" x14ac:dyDescent="0.25">
      <c r="A106" s="43"/>
      <c r="B106" s="62" t="s">
        <v>210</v>
      </c>
      <c r="C106" s="22">
        <v>902</v>
      </c>
      <c r="D106" s="23" t="s">
        <v>21</v>
      </c>
      <c r="E106" s="23" t="s">
        <v>2</v>
      </c>
      <c r="F106" s="23" t="s">
        <v>120</v>
      </c>
      <c r="G106" s="51"/>
      <c r="H106" s="23"/>
      <c r="I106" s="23"/>
      <c r="J106" s="23"/>
      <c r="K106" s="25">
        <f t="shared" si="9"/>
        <v>5563.6</v>
      </c>
      <c r="L106" s="17"/>
    </row>
    <row r="107" spans="1:12" s="15" customFormat="1" ht="46.8" x14ac:dyDescent="0.25">
      <c r="A107" s="43"/>
      <c r="B107" s="62" t="s">
        <v>211</v>
      </c>
      <c r="C107" s="22">
        <v>902</v>
      </c>
      <c r="D107" s="23" t="s">
        <v>21</v>
      </c>
      <c r="E107" s="23" t="s">
        <v>2</v>
      </c>
      <c r="F107" s="23" t="s">
        <v>120</v>
      </c>
      <c r="G107" s="51">
        <v>1</v>
      </c>
      <c r="H107" s="23"/>
      <c r="I107" s="23"/>
      <c r="J107" s="23"/>
      <c r="K107" s="25">
        <f t="shared" si="9"/>
        <v>5563.6</v>
      </c>
      <c r="L107" s="17"/>
    </row>
    <row r="108" spans="1:12" s="15" customFormat="1" ht="31.2" x14ac:dyDescent="0.25">
      <c r="A108" s="43"/>
      <c r="B108" s="63" t="s">
        <v>258</v>
      </c>
      <c r="C108" s="22">
        <v>902</v>
      </c>
      <c r="D108" s="23" t="s">
        <v>21</v>
      </c>
      <c r="E108" s="23" t="s">
        <v>2</v>
      </c>
      <c r="F108" s="23" t="s">
        <v>120</v>
      </c>
      <c r="G108" s="51">
        <v>1</v>
      </c>
      <c r="H108" s="23" t="s">
        <v>2</v>
      </c>
      <c r="I108" s="23"/>
      <c r="J108" s="23"/>
      <c r="K108" s="25">
        <f>SUM(K110)</f>
        <v>5563.6</v>
      </c>
      <c r="L108" s="17"/>
    </row>
    <row r="109" spans="1:12" s="15" customFormat="1" ht="46.8" x14ac:dyDescent="0.25">
      <c r="A109" s="43"/>
      <c r="B109" s="63" t="s">
        <v>212</v>
      </c>
      <c r="C109" s="22">
        <v>902</v>
      </c>
      <c r="D109" s="23" t="s">
        <v>21</v>
      </c>
      <c r="E109" s="23" t="s">
        <v>2</v>
      </c>
      <c r="F109" s="23" t="s">
        <v>120</v>
      </c>
      <c r="G109" s="51">
        <v>1</v>
      </c>
      <c r="H109" s="23" t="s">
        <v>2</v>
      </c>
      <c r="I109" s="23" t="s">
        <v>121</v>
      </c>
      <c r="J109" s="23"/>
      <c r="K109" s="25">
        <f>SUM(K110)</f>
        <v>5563.6</v>
      </c>
      <c r="L109" s="17"/>
    </row>
    <row r="110" spans="1:12" s="15" customFormat="1" x14ac:dyDescent="0.25">
      <c r="A110" s="43"/>
      <c r="B110" s="67" t="s">
        <v>65</v>
      </c>
      <c r="C110" s="22">
        <v>902</v>
      </c>
      <c r="D110" s="23" t="s">
        <v>21</v>
      </c>
      <c r="E110" s="23" t="s">
        <v>2</v>
      </c>
      <c r="F110" s="23" t="s">
        <v>120</v>
      </c>
      <c r="G110" s="51">
        <v>1</v>
      </c>
      <c r="H110" s="23" t="s">
        <v>2</v>
      </c>
      <c r="I110" s="23" t="s">
        <v>121</v>
      </c>
      <c r="J110" s="23" t="s">
        <v>66</v>
      </c>
      <c r="K110" s="25">
        <v>5563.6</v>
      </c>
      <c r="L110" s="17"/>
    </row>
    <row r="111" spans="1:12" s="15" customFormat="1" x14ac:dyDescent="0.25">
      <c r="A111" s="43"/>
      <c r="B111" s="67" t="s">
        <v>28</v>
      </c>
      <c r="C111" s="22">
        <v>902</v>
      </c>
      <c r="D111" s="23" t="s">
        <v>21</v>
      </c>
      <c r="E111" s="23" t="s">
        <v>6</v>
      </c>
      <c r="F111" s="23"/>
      <c r="G111" s="51"/>
      <c r="H111" s="23"/>
      <c r="I111" s="23"/>
      <c r="J111" s="23"/>
      <c r="K111" s="25">
        <f>K112</f>
        <v>18499.599999999999</v>
      </c>
      <c r="L111" s="17"/>
    </row>
    <row r="112" spans="1:12" s="15" customFormat="1" ht="32.25" customHeight="1" x14ac:dyDescent="0.25">
      <c r="A112" s="43"/>
      <c r="B112" s="62" t="s">
        <v>209</v>
      </c>
      <c r="C112" s="22">
        <v>902</v>
      </c>
      <c r="D112" s="23" t="s">
        <v>21</v>
      </c>
      <c r="E112" s="23" t="s">
        <v>6</v>
      </c>
      <c r="F112" s="23" t="s">
        <v>114</v>
      </c>
      <c r="G112" s="51"/>
      <c r="H112" s="23"/>
      <c r="I112" s="23"/>
      <c r="J112" s="23"/>
      <c r="K112" s="25">
        <f t="shared" ref="K112" si="10">K113</f>
        <v>18499.599999999999</v>
      </c>
      <c r="L112" s="17"/>
    </row>
    <row r="113" spans="1:12" s="15" customFormat="1" x14ac:dyDescent="0.25">
      <c r="A113" s="43"/>
      <c r="B113" s="62" t="s">
        <v>213</v>
      </c>
      <c r="C113" s="22">
        <v>902</v>
      </c>
      <c r="D113" s="23" t="s">
        <v>21</v>
      </c>
      <c r="E113" s="23" t="s">
        <v>6</v>
      </c>
      <c r="F113" s="23" t="s">
        <v>114</v>
      </c>
      <c r="G113" s="51">
        <v>2</v>
      </c>
      <c r="H113" s="23"/>
      <c r="I113" s="23"/>
      <c r="J113" s="23"/>
      <c r="K113" s="25">
        <f t="shared" ref="K113:K115" si="11">SUM(K114)</f>
        <v>18499.599999999999</v>
      </c>
      <c r="L113" s="17"/>
    </row>
    <row r="114" spans="1:12" s="15" customFormat="1" ht="31.2" x14ac:dyDescent="0.25">
      <c r="A114" s="43"/>
      <c r="B114" s="62" t="s">
        <v>119</v>
      </c>
      <c r="C114" s="22">
        <v>902</v>
      </c>
      <c r="D114" s="23" t="s">
        <v>21</v>
      </c>
      <c r="E114" s="23" t="s">
        <v>6</v>
      </c>
      <c r="F114" s="23" t="s">
        <v>114</v>
      </c>
      <c r="G114" s="51">
        <v>2</v>
      </c>
      <c r="H114" s="23" t="s">
        <v>2</v>
      </c>
      <c r="I114" s="23"/>
      <c r="J114" s="23"/>
      <c r="K114" s="25">
        <f t="shared" si="11"/>
        <v>18499.599999999999</v>
      </c>
      <c r="L114" s="17"/>
    </row>
    <row r="115" spans="1:12" s="15" customFormat="1" x14ac:dyDescent="0.25">
      <c r="A115" s="43"/>
      <c r="B115" s="62" t="s">
        <v>256</v>
      </c>
      <c r="C115" s="22">
        <v>902</v>
      </c>
      <c r="D115" s="23" t="s">
        <v>21</v>
      </c>
      <c r="E115" s="23" t="s">
        <v>6</v>
      </c>
      <c r="F115" s="23" t="s">
        <v>114</v>
      </c>
      <c r="G115" s="51">
        <v>2</v>
      </c>
      <c r="H115" s="23" t="s">
        <v>2</v>
      </c>
      <c r="I115" s="23" t="s">
        <v>257</v>
      </c>
      <c r="J115" s="23"/>
      <c r="K115" s="25">
        <f t="shared" si="11"/>
        <v>18499.599999999999</v>
      </c>
      <c r="L115" s="17"/>
    </row>
    <row r="116" spans="1:12" s="15" customFormat="1" x14ac:dyDescent="0.25">
      <c r="A116" s="43"/>
      <c r="B116" s="67" t="s">
        <v>65</v>
      </c>
      <c r="C116" s="22">
        <v>902</v>
      </c>
      <c r="D116" s="23" t="s">
        <v>21</v>
      </c>
      <c r="E116" s="23" t="s">
        <v>6</v>
      </c>
      <c r="F116" s="23" t="s">
        <v>114</v>
      </c>
      <c r="G116" s="51">
        <v>2</v>
      </c>
      <c r="H116" s="23" t="s">
        <v>2</v>
      </c>
      <c r="I116" s="23" t="s">
        <v>257</v>
      </c>
      <c r="J116" s="23" t="s">
        <v>66</v>
      </c>
      <c r="K116" s="25">
        <f>19117+9989.8-10607.2</f>
        <v>18499.599999999999</v>
      </c>
      <c r="L116" s="17"/>
    </row>
    <row r="117" spans="1:12" s="15" customFormat="1" x14ac:dyDescent="0.25">
      <c r="A117" s="43"/>
      <c r="B117" s="60" t="s">
        <v>76</v>
      </c>
      <c r="C117" s="22">
        <v>902</v>
      </c>
      <c r="D117" s="23" t="s">
        <v>21</v>
      </c>
      <c r="E117" s="23" t="s">
        <v>29</v>
      </c>
      <c r="F117" s="23"/>
      <c r="G117" s="51"/>
      <c r="H117" s="23"/>
      <c r="I117" s="23"/>
      <c r="J117" s="23"/>
      <c r="K117" s="25">
        <f>SUM(K118)</f>
        <v>4217.2</v>
      </c>
      <c r="L117" s="17"/>
    </row>
    <row r="118" spans="1:12" ht="21" customHeight="1" x14ac:dyDescent="0.25">
      <c r="A118" s="43"/>
      <c r="B118" s="60" t="s">
        <v>85</v>
      </c>
      <c r="C118" s="22">
        <v>902</v>
      </c>
      <c r="D118" s="23" t="s">
        <v>21</v>
      </c>
      <c r="E118" s="23" t="s">
        <v>29</v>
      </c>
      <c r="F118" s="23">
        <v>52</v>
      </c>
      <c r="G118" s="51"/>
      <c r="H118" s="23"/>
      <c r="I118" s="23"/>
      <c r="J118" s="23"/>
      <c r="K118" s="25">
        <f>SUM(K119)</f>
        <v>4217.2</v>
      </c>
    </row>
    <row r="119" spans="1:12" x14ac:dyDescent="0.25">
      <c r="A119" s="43"/>
      <c r="B119" s="60" t="s">
        <v>61</v>
      </c>
      <c r="C119" s="22">
        <v>902</v>
      </c>
      <c r="D119" s="23" t="s">
        <v>21</v>
      </c>
      <c r="E119" s="23" t="s">
        <v>29</v>
      </c>
      <c r="F119" s="23" t="s">
        <v>103</v>
      </c>
      <c r="G119" s="51">
        <v>2</v>
      </c>
      <c r="H119" s="23"/>
      <c r="I119" s="23"/>
      <c r="J119" s="23"/>
      <c r="K119" s="25">
        <f>SUM(K120)</f>
        <v>4217.2</v>
      </c>
    </row>
    <row r="120" spans="1:12" s="15" customFormat="1" ht="46.8" x14ac:dyDescent="0.25">
      <c r="A120" s="43"/>
      <c r="B120" s="60" t="s">
        <v>78</v>
      </c>
      <c r="C120" s="22">
        <v>902</v>
      </c>
      <c r="D120" s="23" t="s">
        <v>21</v>
      </c>
      <c r="E120" s="23" t="s">
        <v>29</v>
      </c>
      <c r="F120" s="23" t="s">
        <v>103</v>
      </c>
      <c r="G120" s="51">
        <v>2</v>
      </c>
      <c r="H120" s="23" t="s">
        <v>96</v>
      </c>
      <c r="I120" s="23" t="s">
        <v>302</v>
      </c>
      <c r="J120" s="23"/>
      <c r="K120" s="25">
        <f>SUM(K121:K122)</f>
        <v>4217.2</v>
      </c>
      <c r="L120" s="17"/>
    </row>
    <row r="121" spans="1:12" s="15" customFormat="1" ht="51.75" customHeight="1" x14ac:dyDescent="0.25">
      <c r="A121" s="44"/>
      <c r="B121" s="60" t="s">
        <v>154</v>
      </c>
      <c r="C121" s="22">
        <v>902</v>
      </c>
      <c r="D121" s="23" t="s">
        <v>21</v>
      </c>
      <c r="E121" s="23" t="s">
        <v>29</v>
      </c>
      <c r="F121" s="23" t="s">
        <v>103</v>
      </c>
      <c r="G121" s="51">
        <v>2</v>
      </c>
      <c r="H121" s="23" t="s">
        <v>96</v>
      </c>
      <c r="I121" s="23" t="s">
        <v>302</v>
      </c>
      <c r="J121" s="23" t="s">
        <v>55</v>
      </c>
      <c r="K121" s="25">
        <v>3940</v>
      </c>
      <c r="L121" s="17"/>
    </row>
    <row r="122" spans="1:12" s="15" customFormat="1" ht="31.2" x14ac:dyDescent="0.25">
      <c r="A122" s="42"/>
      <c r="B122" s="60" t="s">
        <v>155</v>
      </c>
      <c r="C122" s="22">
        <v>902</v>
      </c>
      <c r="D122" s="23" t="s">
        <v>21</v>
      </c>
      <c r="E122" s="23" t="s">
        <v>29</v>
      </c>
      <c r="F122" s="23" t="s">
        <v>103</v>
      </c>
      <c r="G122" s="51">
        <v>2</v>
      </c>
      <c r="H122" s="23" t="s">
        <v>96</v>
      </c>
      <c r="I122" s="23" t="s">
        <v>302</v>
      </c>
      <c r="J122" s="23" t="s">
        <v>57</v>
      </c>
      <c r="K122" s="25">
        <v>277.2</v>
      </c>
      <c r="L122" s="17"/>
    </row>
    <row r="123" spans="1:12" s="15" customFormat="1" ht="31.2" x14ac:dyDescent="0.25">
      <c r="A123" s="45">
        <v>3</v>
      </c>
      <c r="B123" s="60" t="s">
        <v>43</v>
      </c>
      <c r="C123" s="51">
        <v>905</v>
      </c>
      <c r="D123" s="23"/>
      <c r="E123" s="23"/>
      <c r="F123" s="23"/>
      <c r="G123" s="51"/>
      <c r="H123" s="23"/>
      <c r="I123" s="23"/>
      <c r="J123" s="23"/>
      <c r="K123" s="25">
        <f>SUM(K124+K146+K168+K161+K153)</f>
        <v>72496.899999999994</v>
      </c>
      <c r="L123" s="17"/>
    </row>
    <row r="124" spans="1:12" s="15" customFormat="1" x14ac:dyDescent="0.25">
      <c r="A124" s="46"/>
      <c r="B124" s="60" t="s">
        <v>1</v>
      </c>
      <c r="C124" s="51">
        <v>905</v>
      </c>
      <c r="D124" s="23" t="s">
        <v>2</v>
      </c>
      <c r="E124" s="23"/>
      <c r="F124" s="23"/>
      <c r="G124" s="51"/>
      <c r="H124" s="23"/>
      <c r="I124" s="23"/>
      <c r="J124" s="23"/>
      <c r="K124" s="25">
        <f>SUM(K125+K138+K133)</f>
        <v>29530.6</v>
      </c>
      <c r="L124" s="17"/>
    </row>
    <row r="125" spans="1:12" s="15" customFormat="1" ht="31.2" x14ac:dyDescent="0.25">
      <c r="A125" s="46"/>
      <c r="B125" s="60" t="s">
        <v>44</v>
      </c>
      <c r="C125" s="51">
        <v>905</v>
      </c>
      <c r="D125" s="23" t="s">
        <v>2</v>
      </c>
      <c r="E125" s="23" t="s">
        <v>29</v>
      </c>
      <c r="F125" s="23"/>
      <c r="G125" s="51"/>
      <c r="H125" s="23"/>
      <c r="I125" s="23"/>
      <c r="J125" s="23"/>
      <c r="K125" s="25">
        <f t="shared" ref="K125:K126" si="12">SUM(K126)</f>
        <v>27058.1</v>
      </c>
      <c r="L125" s="17"/>
    </row>
    <row r="126" spans="1:12" s="15" customFormat="1" ht="31.2" x14ac:dyDescent="0.25">
      <c r="A126" s="46"/>
      <c r="B126" s="60" t="s">
        <v>80</v>
      </c>
      <c r="C126" s="51">
        <v>905</v>
      </c>
      <c r="D126" s="23" t="s">
        <v>2</v>
      </c>
      <c r="E126" s="23" t="s">
        <v>29</v>
      </c>
      <c r="F126" s="23" t="s">
        <v>125</v>
      </c>
      <c r="G126" s="51"/>
      <c r="H126" s="23"/>
      <c r="I126" s="23"/>
      <c r="J126" s="23"/>
      <c r="K126" s="25">
        <f t="shared" si="12"/>
        <v>27058.1</v>
      </c>
      <c r="L126" s="17"/>
    </row>
    <row r="127" spans="1:12" s="15" customFormat="1" ht="31.2" x14ac:dyDescent="0.25">
      <c r="A127" s="46"/>
      <c r="B127" s="60" t="s">
        <v>126</v>
      </c>
      <c r="C127" s="51">
        <v>905</v>
      </c>
      <c r="D127" s="23" t="s">
        <v>2</v>
      </c>
      <c r="E127" s="23" t="s">
        <v>29</v>
      </c>
      <c r="F127" s="23" t="s">
        <v>125</v>
      </c>
      <c r="G127" s="51">
        <v>1</v>
      </c>
      <c r="H127" s="23"/>
      <c r="I127" s="23"/>
      <c r="J127" s="23"/>
      <c r="K127" s="25">
        <f>SUM(K128)</f>
        <v>27058.1</v>
      </c>
      <c r="L127" s="17"/>
    </row>
    <row r="128" spans="1:12" s="15" customFormat="1" x14ac:dyDescent="0.25">
      <c r="A128" s="46"/>
      <c r="B128" s="60" t="s">
        <v>53</v>
      </c>
      <c r="C128" s="51">
        <v>905</v>
      </c>
      <c r="D128" s="23" t="s">
        <v>2</v>
      </c>
      <c r="E128" s="23" t="s">
        <v>29</v>
      </c>
      <c r="F128" s="23" t="s">
        <v>125</v>
      </c>
      <c r="G128" s="51">
        <v>1</v>
      </c>
      <c r="H128" s="23" t="s">
        <v>96</v>
      </c>
      <c r="I128" s="23" t="s">
        <v>98</v>
      </c>
      <c r="J128" s="23"/>
      <c r="K128" s="25">
        <f>SUM(K129:K132)</f>
        <v>27058.1</v>
      </c>
      <c r="L128" s="17"/>
    </row>
    <row r="129" spans="1:12" s="15" customFormat="1" ht="31.2" x14ac:dyDescent="0.25">
      <c r="A129" s="46"/>
      <c r="B129" s="60" t="s">
        <v>54</v>
      </c>
      <c r="C129" s="51">
        <v>905</v>
      </c>
      <c r="D129" s="23" t="s">
        <v>2</v>
      </c>
      <c r="E129" s="23" t="s">
        <v>29</v>
      </c>
      <c r="F129" s="23" t="s">
        <v>125</v>
      </c>
      <c r="G129" s="51">
        <v>1</v>
      </c>
      <c r="H129" s="23" t="s">
        <v>96</v>
      </c>
      <c r="I129" s="23" t="s">
        <v>98</v>
      </c>
      <c r="J129" s="23" t="s">
        <v>55</v>
      </c>
      <c r="K129" s="25">
        <v>26414.5</v>
      </c>
      <c r="L129" s="17"/>
    </row>
    <row r="130" spans="1:12" s="15" customFormat="1" ht="31.2" x14ac:dyDescent="0.25">
      <c r="A130" s="46"/>
      <c r="B130" s="60" t="s">
        <v>155</v>
      </c>
      <c r="C130" s="51">
        <v>905</v>
      </c>
      <c r="D130" s="23" t="s">
        <v>2</v>
      </c>
      <c r="E130" s="23" t="s">
        <v>29</v>
      </c>
      <c r="F130" s="23" t="s">
        <v>125</v>
      </c>
      <c r="G130" s="51">
        <v>1</v>
      </c>
      <c r="H130" s="23" t="s">
        <v>96</v>
      </c>
      <c r="I130" s="23" t="s">
        <v>98</v>
      </c>
      <c r="J130" s="23" t="s">
        <v>57</v>
      </c>
      <c r="K130" s="25">
        <f>27058.1-26418.5</f>
        <v>639.59999999999854</v>
      </c>
      <c r="L130" s="17"/>
    </row>
    <row r="131" spans="1:12" s="15" customFormat="1" x14ac:dyDescent="0.25">
      <c r="A131" s="46"/>
      <c r="B131" s="60" t="s">
        <v>65</v>
      </c>
      <c r="C131" s="51">
        <v>905</v>
      </c>
      <c r="D131" s="23" t="s">
        <v>2</v>
      </c>
      <c r="E131" s="23" t="s">
        <v>29</v>
      </c>
      <c r="F131" s="23" t="s">
        <v>125</v>
      </c>
      <c r="G131" s="51">
        <v>1</v>
      </c>
      <c r="H131" s="23" t="s">
        <v>96</v>
      </c>
      <c r="I131" s="23" t="s">
        <v>98</v>
      </c>
      <c r="J131" s="23" t="s">
        <v>66</v>
      </c>
      <c r="K131" s="25"/>
      <c r="L131" s="17"/>
    </row>
    <row r="132" spans="1:12" s="15" customFormat="1" x14ac:dyDescent="0.25">
      <c r="A132" s="46"/>
      <c r="B132" s="60" t="s">
        <v>59</v>
      </c>
      <c r="C132" s="51">
        <v>905</v>
      </c>
      <c r="D132" s="23" t="s">
        <v>2</v>
      </c>
      <c r="E132" s="23" t="s">
        <v>29</v>
      </c>
      <c r="F132" s="23" t="s">
        <v>125</v>
      </c>
      <c r="G132" s="51">
        <v>1</v>
      </c>
      <c r="H132" s="23" t="s">
        <v>96</v>
      </c>
      <c r="I132" s="23" t="s">
        <v>98</v>
      </c>
      <c r="J132" s="23" t="s">
        <v>60</v>
      </c>
      <c r="K132" s="25">
        <v>4</v>
      </c>
      <c r="L132" s="17"/>
    </row>
    <row r="133" spans="1:12" s="15" customFormat="1" x14ac:dyDescent="0.25">
      <c r="A133" s="46"/>
      <c r="B133" s="60" t="s">
        <v>335</v>
      </c>
      <c r="C133" s="22">
        <v>905</v>
      </c>
      <c r="D133" s="24" t="s">
        <v>2</v>
      </c>
      <c r="E133" s="24" t="s">
        <v>23</v>
      </c>
      <c r="F133" s="23"/>
      <c r="G133" s="51"/>
      <c r="H133" s="23"/>
      <c r="I133" s="23"/>
      <c r="J133" s="23"/>
      <c r="K133" s="25">
        <f>SUM(K134)</f>
        <v>2000</v>
      </c>
      <c r="L133" s="17"/>
    </row>
    <row r="134" spans="1:12" s="15" customFormat="1" ht="31.2" x14ac:dyDescent="0.25">
      <c r="A134" s="47"/>
      <c r="B134" s="60" t="s">
        <v>80</v>
      </c>
      <c r="C134" s="22">
        <v>905</v>
      </c>
      <c r="D134" s="23" t="s">
        <v>2</v>
      </c>
      <c r="E134" s="23" t="s">
        <v>23</v>
      </c>
      <c r="F134" s="23" t="s">
        <v>125</v>
      </c>
      <c r="G134" s="51"/>
      <c r="H134" s="23"/>
      <c r="I134" s="23"/>
      <c r="J134" s="23"/>
      <c r="K134" s="25">
        <f t="shared" ref="K134:K135" si="13">SUM(K135)</f>
        <v>2000</v>
      </c>
      <c r="L134" s="17"/>
    </row>
    <row r="135" spans="1:12" s="15" customFormat="1" x14ac:dyDescent="0.25">
      <c r="A135" s="45"/>
      <c r="B135" s="60" t="s">
        <v>63</v>
      </c>
      <c r="C135" s="22">
        <v>905</v>
      </c>
      <c r="D135" s="23" t="s">
        <v>2</v>
      </c>
      <c r="E135" s="23" t="s">
        <v>23</v>
      </c>
      <c r="F135" s="23" t="s">
        <v>125</v>
      </c>
      <c r="G135" s="51">
        <v>2</v>
      </c>
      <c r="H135" s="23"/>
      <c r="I135" s="23"/>
      <c r="J135" s="23"/>
      <c r="K135" s="25">
        <f t="shared" si="13"/>
        <v>2000</v>
      </c>
      <c r="L135" s="17"/>
    </row>
    <row r="136" spans="1:12" s="15" customFormat="1" ht="31.2" x14ac:dyDescent="0.25">
      <c r="A136" s="46"/>
      <c r="B136" s="60" t="s">
        <v>79</v>
      </c>
      <c r="C136" s="22">
        <v>905</v>
      </c>
      <c r="D136" s="23" t="s">
        <v>2</v>
      </c>
      <c r="E136" s="23" t="s">
        <v>23</v>
      </c>
      <c r="F136" s="23" t="s">
        <v>125</v>
      </c>
      <c r="G136" s="51">
        <v>2</v>
      </c>
      <c r="H136" s="23" t="s">
        <v>96</v>
      </c>
      <c r="I136" s="23" t="s">
        <v>127</v>
      </c>
      <c r="J136" s="23"/>
      <c r="K136" s="25">
        <f>SUM(K137)</f>
        <v>2000</v>
      </c>
      <c r="L136" s="17"/>
    </row>
    <row r="137" spans="1:12" s="15" customFormat="1" x14ac:dyDescent="0.25">
      <c r="A137" s="46"/>
      <c r="B137" s="60" t="s">
        <v>59</v>
      </c>
      <c r="C137" s="22">
        <v>905</v>
      </c>
      <c r="D137" s="23" t="s">
        <v>2</v>
      </c>
      <c r="E137" s="23" t="s">
        <v>23</v>
      </c>
      <c r="F137" s="23" t="s">
        <v>125</v>
      </c>
      <c r="G137" s="51">
        <v>2</v>
      </c>
      <c r="H137" s="23" t="s">
        <v>96</v>
      </c>
      <c r="I137" s="23" t="s">
        <v>127</v>
      </c>
      <c r="J137" s="23" t="s">
        <v>60</v>
      </c>
      <c r="K137" s="25">
        <v>2000</v>
      </c>
      <c r="L137" s="17"/>
    </row>
    <row r="138" spans="1:12" s="15" customFormat="1" x14ac:dyDescent="0.25">
      <c r="A138" s="46"/>
      <c r="B138" s="60" t="s">
        <v>9</v>
      </c>
      <c r="C138" s="22">
        <v>905</v>
      </c>
      <c r="D138" s="23" t="s">
        <v>2</v>
      </c>
      <c r="E138" s="23" t="s">
        <v>40</v>
      </c>
      <c r="F138" s="23"/>
      <c r="G138" s="51"/>
      <c r="H138" s="23"/>
      <c r="I138" s="23"/>
      <c r="J138" s="23"/>
      <c r="K138" s="25">
        <f>K139</f>
        <v>472.5</v>
      </c>
      <c r="L138" s="17"/>
    </row>
    <row r="139" spans="1:12" s="15" customFormat="1" ht="31.2" x14ac:dyDescent="0.25">
      <c r="A139" s="46"/>
      <c r="B139" s="60" t="s">
        <v>206</v>
      </c>
      <c r="C139" s="22">
        <v>905</v>
      </c>
      <c r="D139" s="23" t="s">
        <v>2</v>
      </c>
      <c r="E139" s="23" t="s">
        <v>40</v>
      </c>
      <c r="F139" s="23" t="s">
        <v>8</v>
      </c>
      <c r="G139" s="51"/>
      <c r="H139" s="23"/>
      <c r="I139" s="23"/>
      <c r="J139" s="23"/>
      <c r="K139" s="25">
        <f>SUM(K140)</f>
        <v>472.5</v>
      </c>
      <c r="L139" s="17"/>
    </row>
    <row r="140" spans="1:12" s="15" customFormat="1" ht="46.8" x14ac:dyDescent="0.25">
      <c r="A140" s="46"/>
      <c r="B140" s="60" t="s">
        <v>207</v>
      </c>
      <c r="C140" s="22">
        <v>905</v>
      </c>
      <c r="D140" s="23" t="s">
        <v>2</v>
      </c>
      <c r="E140" s="23" t="s">
        <v>40</v>
      </c>
      <c r="F140" s="23" t="s">
        <v>8</v>
      </c>
      <c r="G140" s="51">
        <v>1</v>
      </c>
      <c r="H140" s="23"/>
      <c r="I140" s="23"/>
      <c r="J140" s="23"/>
      <c r="K140" s="25">
        <f>SUM(K141)</f>
        <v>472.5</v>
      </c>
      <c r="L140" s="17"/>
    </row>
    <row r="141" spans="1:12" s="15" customFormat="1" ht="31.2" x14ac:dyDescent="0.25">
      <c r="A141" s="46"/>
      <c r="B141" s="60" t="s">
        <v>116</v>
      </c>
      <c r="C141" s="22">
        <v>905</v>
      </c>
      <c r="D141" s="23" t="s">
        <v>2</v>
      </c>
      <c r="E141" s="23" t="s">
        <v>40</v>
      </c>
      <c r="F141" s="23" t="s">
        <v>8</v>
      </c>
      <c r="G141" s="51">
        <v>1</v>
      </c>
      <c r="H141" s="23" t="s">
        <v>4</v>
      </c>
      <c r="I141" s="23"/>
      <c r="J141" s="23"/>
      <c r="K141" s="25">
        <f>SUM(K142+K144)</f>
        <v>472.5</v>
      </c>
      <c r="L141" s="17"/>
    </row>
    <row r="142" spans="1:12" s="15" customFormat="1" x14ac:dyDescent="0.25">
      <c r="A142" s="46"/>
      <c r="B142" s="60" t="s">
        <v>292</v>
      </c>
      <c r="C142" s="22">
        <v>905</v>
      </c>
      <c r="D142" s="23" t="s">
        <v>2</v>
      </c>
      <c r="E142" s="23" t="s">
        <v>40</v>
      </c>
      <c r="F142" s="23" t="s">
        <v>8</v>
      </c>
      <c r="G142" s="51">
        <v>1</v>
      </c>
      <c r="H142" s="23" t="s">
        <v>4</v>
      </c>
      <c r="I142" s="23" t="s">
        <v>291</v>
      </c>
      <c r="J142" s="23"/>
      <c r="K142" s="25">
        <f>K143</f>
        <v>129</v>
      </c>
      <c r="L142" s="17"/>
    </row>
    <row r="143" spans="1:12" s="15" customFormat="1" ht="31.2" x14ac:dyDescent="0.25">
      <c r="A143" s="46"/>
      <c r="B143" s="60" t="s">
        <v>155</v>
      </c>
      <c r="C143" s="22">
        <v>905</v>
      </c>
      <c r="D143" s="23" t="s">
        <v>2</v>
      </c>
      <c r="E143" s="23" t="s">
        <v>40</v>
      </c>
      <c r="F143" s="23" t="s">
        <v>8</v>
      </c>
      <c r="G143" s="51">
        <v>1</v>
      </c>
      <c r="H143" s="23" t="s">
        <v>4</v>
      </c>
      <c r="I143" s="23" t="s">
        <v>291</v>
      </c>
      <c r="J143" s="23" t="s">
        <v>57</v>
      </c>
      <c r="K143" s="25">
        <v>129</v>
      </c>
      <c r="L143" s="17"/>
    </row>
    <row r="144" spans="1:12" s="15" customFormat="1" ht="31.2" x14ac:dyDescent="0.25">
      <c r="A144" s="46"/>
      <c r="B144" s="60" t="s">
        <v>296</v>
      </c>
      <c r="C144" s="22">
        <v>905</v>
      </c>
      <c r="D144" s="23" t="s">
        <v>2</v>
      </c>
      <c r="E144" s="23" t="s">
        <v>40</v>
      </c>
      <c r="F144" s="23" t="s">
        <v>8</v>
      </c>
      <c r="G144" s="51">
        <v>1</v>
      </c>
      <c r="H144" s="23" t="s">
        <v>4</v>
      </c>
      <c r="I144" s="23" t="s">
        <v>297</v>
      </c>
      <c r="J144" s="23"/>
      <c r="K144" s="25">
        <f>K145</f>
        <v>343.5</v>
      </c>
      <c r="L144" s="17"/>
    </row>
    <row r="145" spans="1:12" s="15" customFormat="1" ht="31.2" x14ac:dyDescent="0.25">
      <c r="A145" s="46"/>
      <c r="B145" s="60" t="s">
        <v>155</v>
      </c>
      <c r="C145" s="22">
        <v>905</v>
      </c>
      <c r="D145" s="23" t="s">
        <v>2</v>
      </c>
      <c r="E145" s="23" t="s">
        <v>40</v>
      </c>
      <c r="F145" s="23" t="s">
        <v>8</v>
      </c>
      <c r="G145" s="51">
        <v>1</v>
      </c>
      <c r="H145" s="23" t="s">
        <v>4</v>
      </c>
      <c r="I145" s="23" t="s">
        <v>297</v>
      </c>
      <c r="J145" s="23" t="s">
        <v>57</v>
      </c>
      <c r="K145" s="25">
        <v>343.5</v>
      </c>
      <c r="L145" s="17"/>
    </row>
    <row r="146" spans="1:12" s="15" customFormat="1" x14ac:dyDescent="0.25">
      <c r="A146" s="46"/>
      <c r="B146" s="60" t="s">
        <v>15</v>
      </c>
      <c r="C146" s="22">
        <v>905</v>
      </c>
      <c r="D146" s="23" t="s">
        <v>6</v>
      </c>
      <c r="E146" s="23"/>
      <c r="F146" s="24"/>
      <c r="G146" s="53"/>
      <c r="H146" s="24"/>
      <c r="I146" s="24"/>
      <c r="J146" s="23"/>
      <c r="K146" s="25">
        <f>SUM(K147)</f>
        <v>4818.3999999999996</v>
      </c>
      <c r="L146" s="17"/>
    </row>
    <row r="147" spans="1:12" s="15" customFormat="1" x14ac:dyDescent="0.25">
      <c r="A147" s="46"/>
      <c r="B147" s="60" t="s">
        <v>88</v>
      </c>
      <c r="C147" s="22">
        <v>905</v>
      </c>
      <c r="D147" s="23" t="s">
        <v>6</v>
      </c>
      <c r="E147" s="23" t="s">
        <v>89</v>
      </c>
      <c r="F147" s="23"/>
      <c r="G147" s="23"/>
      <c r="H147" s="23"/>
      <c r="I147" s="23"/>
      <c r="J147" s="23"/>
      <c r="K147" s="25">
        <f t="shared" ref="K147:K151" si="14">SUM(K148)</f>
        <v>4818.3999999999996</v>
      </c>
      <c r="L147" s="17"/>
    </row>
    <row r="148" spans="1:12" s="15" customFormat="1" ht="31.2" x14ac:dyDescent="0.25">
      <c r="A148" s="47"/>
      <c r="B148" s="62" t="s">
        <v>216</v>
      </c>
      <c r="C148" s="22">
        <v>905</v>
      </c>
      <c r="D148" s="23" t="s">
        <v>6</v>
      </c>
      <c r="E148" s="23" t="s">
        <v>89</v>
      </c>
      <c r="F148" s="23" t="s">
        <v>8</v>
      </c>
      <c r="G148" s="23"/>
      <c r="H148" s="23"/>
      <c r="I148" s="23"/>
      <c r="J148" s="23"/>
      <c r="K148" s="25">
        <f t="shared" si="14"/>
        <v>4818.3999999999996</v>
      </c>
      <c r="L148" s="17"/>
    </row>
    <row r="149" spans="1:12" s="15" customFormat="1" ht="46.8" x14ac:dyDescent="0.25">
      <c r="A149" s="45"/>
      <c r="B149" s="62" t="s">
        <v>207</v>
      </c>
      <c r="C149" s="22">
        <v>905</v>
      </c>
      <c r="D149" s="23" t="s">
        <v>6</v>
      </c>
      <c r="E149" s="23" t="s">
        <v>89</v>
      </c>
      <c r="F149" s="23" t="s">
        <v>8</v>
      </c>
      <c r="G149" s="23" t="s">
        <v>115</v>
      </c>
      <c r="H149" s="23"/>
      <c r="I149" s="23"/>
      <c r="J149" s="23"/>
      <c r="K149" s="25">
        <f t="shared" si="14"/>
        <v>4818.3999999999996</v>
      </c>
      <c r="L149" s="17"/>
    </row>
    <row r="150" spans="1:12" s="15" customFormat="1" ht="31.2" x14ac:dyDescent="0.25">
      <c r="A150" s="46"/>
      <c r="B150" s="62" t="s">
        <v>116</v>
      </c>
      <c r="C150" s="22">
        <v>905</v>
      </c>
      <c r="D150" s="23" t="s">
        <v>6</v>
      </c>
      <c r="E150" s="23" t="s">
        <v>89</v>
      </c>
      <c r="F150" s="23" t="s">
        <v>8</v>
      </c>
      <c r="G150" s="23" t="s">
        <v>115</v>
      </c>
      <c r="H150" s="23" t="s">
        <v>4</v>
      </c>
      <c r="I150" s="23"/>
      <c r="J150" s="23"/>
      <c r="K150" s="25">
        <f t="shared" si="14"/>
        <v>4818.3999999999996</v>
      </c>
      <c r="L150" s="17"/>
    </row>
    <row r="151" spans="1:12" s="15" customFormat="1" ht="31.2" x14ac:dyDescent="0.25">
      <c r="A151" s="46"/>
      <c r="B151" s="63" t="s">
        <v>299</v>
      </c>
      <c r="C151" s="22">
        <v>905</v>
      </c>
      <c r="D151" s="23" t="s">
        <v>6</v>
      </c>
      <c r="E151" s="23" t="s">
        <v>89</v>
      </c>
      <c r="F151" s="23" t="s">
        <v>8</v>
      </c>
      <c r="G151" s="23" t="s">
        <v>115</v>
      </c>
      <c r="H151" s="23" t="s">
        <v>4</v>
      </c>
      <c r="I151" s="23" t="s">
        <v>298</v>
      </c>
      <c r="J151" s="23"/>
      <c r="K151" s="25">
        <f t="shared" si="14"/>
        <v>4818.3999999999996</v>
      </c>
      <c r="L151" s="17"/>
    </row>
    <row r="152" spans="1:12" s="15" customFormat="1" ht="31.2" x14ac:dyDescent="0.25">
      <c r="A152" s="46"/>
      <c r="B152" s="60" t="s">
        <v>155</v>
      </c>
      <c r="C152" s="22">
        <v>905</v>
      </c>
      <c r="D152" s="23" t="s">
        <v>6</v>
      </c>
      <c r="E152" s="23" t="s">
        <v>89</v>
      </c>
      <c r="F152" s="23" t="s">
        <v>8</v>
      </c>
      <c r="G152" s="23" t="s">
        <v>115</v>
      </c>
      <c r="H152" s="23" t="s">
        <v>4</v>
      </c>
      <c r="I152" s="23" t="s">
        <v>298</v>
      </c>
      <c r="J152" s="23" t="s">
        <v>57</v>
      </c>
      <c r="K152" s="25">
        <v>4818.3999999999996</v>
      </c>
      <c r="L152" s="17"/>
    </row>
    <row r="153" spans="1:12" s="15" customFormat="1" x14ac:dyDescent="0.25">
      <c r="A153" s="46"/>
      <c r="B153" s="60" t="s">
        <v>18</v>
      </c>
      <c r="C153" s="22">
        <v>905</v>
      </c>
      <c r="D153" s="24" t="s">
        <v>8</v>
      </c>
      <c r="E153" s="24"/>
      <c r="F153" s="23"/>
      <c r="G153" s="23"/>
      <c r="H153" s="23"/>
      <c r="I153" s="23"/>
      <c r="J153" s="24"/>
      <c r="K153" s="25">
        <f>K154</f>
        <v>123.5</v>
      </c>
      <c r="L153" s="17"/>
    </row>
    <row r="154" spans="1:12" s="15" customFormat="1" x14ac:dyDescent="0.25">
      <c r="A154" s="46"/>
      <c r="B154" s="60" t="s">
        <v>293</v>
      </c>
      <c r="C154" s="22">
        <v>905</v>
      </c>
      <c r="D154" s="24" t="s">
        <v>8</v>
      </c>
      <c r="E154" s="24" t="s">
        <v>7</v>
      </c>
      <c r="F154" s="23"/>
      <c r="G154" s="23"/>
      <c r="H154" s="23"/>
      <c r="I154" s="23"/>
      <c r="J154" s="24"/>
      <c r="K154" s="25">
        <f>K155</f>
        <v>123.5</v>
      </c>
      <c r="L154" s="17"/>
    </row>
    <row r="155" spans="1:12" s="15" customFormat="1" ht="31.2" x14ac:dyDescent="0.25">
      <c r="A155" s="47"/>
      <c r="B155" s="60" t="s">
        <v>206</v>
      </c>
      <c r="C155" s="22">
        <v>905</v>
      </c>
      <c r="D155" s="24" t="s">
        <v>8</v>
      </c>
      <c r="E155" s="24" t="s">
        <v>7</v>
      </c>
      <c r="F155" s="23" t="s">
        <v>8</v>
      </c>
      <c r="G155" s="23"/>
      <c r="H155" s="23"/>
      <c r="I155" s="23"/>
      <c r="J155" s="24"/>
      <c r="K155" s="25">
        <f>K156</f>
        <v>123.5</v>
      </c>
      <c r="L155" s="17"/>
    </row>
    <row r="156" spans="1:12" s="15" customFormat="1" ht="46.8" x14ac:dyDescent="0.25">
      <c r="A156" s="45"/>
      <c r="B156" s="60" t="s">
        <v>207</v>
      </c>
      <c r="C156" s="22">
        <v>905</v>
      </c>
      <c r="D156" s="24" t="s">
        <v>8</v>
      </c>
      <c r="E156" s="24" t="s">
        <v>7</v>
      </c>
      <c r="F156" s="23" t="s">
        <v>8</v>
      </c>
      <c r="G156" s="23" t="s">
        <v>115</v>
      </c>
      <c r="H156" s="23"/>
      <c r="I156" s="23"/>
      <c r="J156" s="24"/>
      <c r="K156" s="25">
        <f>K157</f>
        <v>123.5</v>
      </c>
      <c r="L156" s="17"/>
    </row>
    <row r="157" spans="1:12" s="15" customFormat="1" ht="31.2" x14ac:dyDescent="0.25">
      <c r="A157" s="46"/>
      <c r="B157" s="60" t="s">
        <v>116</v>
      </c>
      <c r="C157" s="22">
        <v>905</v>
      </c>
      <c r="D157" s="24" t="s">
        <v>8</v>
      </c>
      <c r="E157" s="24" t="s">
        <v>7</v>
      </c>
      <c r="F157" s="23" t="s">
        <v>8</v>
      </c>
      <c r="G157" s="23" t="s">
        <v>115</v>
      </c>
      <c r="H157" s="23" t="s">
        <v>4</v>
      </c>
      <c r="I157" s="23"/>
      <c r="J157" s="24"/>
      <c r="K157" s="25">
        <f>K158</f>
        <v>123.5</v>
      </c>
      <c r="L157" s="17"/>
    </row>
    <row r="158" spans="1:12" s="15" customFormat="1" x14ac:dyDescent="0.25">
      <c r="A158" s="46"/>
      <c r="B158" s="60" t="s">
        <v>295</v>
      </c>
      <c r="C158" s="22">
        <v>905</v>
      </c>
      <c r="D158" s="24" t="s">
        <v>8</v>
      </c>
      <c r="E158" s="24" t="s">
        <v>7</v>
      </c>
      <c r="F158" s="23" t="s">
        <v>8</v>
      </c>
      <c r="G158" s="23" t="s">
        <v>115</v>
      </c>
      <c r="H158" s="23" t="s">
        <v>4</v>
      </c>
      <c r="I158" s="23" t="s">
        <v>294</v>
      </c>
      <c r="J158" s="24"/>
      <c r="K158" s="25">
        <f>SUM(K159:K160)</f>
        <v>123.5</v>
      </c>
      <c r="L158" s="17"/>
    </row>
    <row r="159" spans="1:12" s="15" customFormat="1" ht="31.2" x14ac:dyDescent="0.25">
      <c r="A159" s="46"/>
      <c r="B159" s="60" t="s">
        <v>54</v>
      </c>
      <c r="C159" s="22">
        <v>905</v>
      </c>
      <c r="D159" s="24" t="s">
        <v>8</v>
      </c>
      <c r="E159" s="24" t="s">
        <v>7</v>
      </c>
      <c r="F159" s="23" t="s">
        <v>8</v>
      </c>
      <c r="G159" s="23" t="s">
        <v>115</v>
      </c>
      <c r="H159" s="23" t="s">
        <v>4</v>
      </c>
      <c r="I159" s="23" t="s">
        <v>294</v>
      </c>
      <c r="J159" s="24" t="s">
        <v>55</v>
      </c>
      <c r="K159" s="25"/>
      <c r="L159" s="17"/>
    </row>
    <row r="160" spans="1:12" s="15" customFormat="1" ht="31.2" x14ac:dyDescent="0.25">
      <c r="A160" s="46"/>
      <c r="B160" s="60" t="s">
        <v>155</v>
      </c>
      <c r="C160" s="22">
        <v>905</v>
      </c>
      <c r="D160" s="24" t="s">
        <v>8</v>
      </c>
      <c r="E160" s="24" t="s">
        <v>7</v>
      </c>
      <c r="F160" s="23" t="s">
        <v>8</v>
      </c>
      <c r="G160" s="23" t="s">
        <v>115</v>
      </c>
      <c r="H160" s="23" t="s">
        <v>4</v>
      </c>
      <c r="I160" s="23" t="s">
        <v>294</v>
      </c>
      <c r="J160" s="24" t="s">
        <v>57</v>
      </c>
      <c r="K160" s="25">
        <v>123.5</v>
      </c>
      <c r="L160" s="17"/>
    </row>
    <row r="161" spans="1:25" s="15" customFormat="1" x14ac:dyDescent="0.25">
      <c r="A161" s="46"/>
      <c r="B161" s="60" t="s">
        <v>45</v>
      </c>
      <c r="C161" s="22">
        <v>905</v>
      </c>
      <c r="D161" s="23" t="s">
        <v>40</v>
      </c>
      <c r="E161" s="23"/>
      <c r="F161" s="23"/>
      <c r="G161" s="51"/>
      <c r="H161" s="23"/>
      <c r="I161" s="23"/>
      <c r="J161" s="23"/>
      <c r="K161" s="25">
        <f t="shared" ref="K161:K166" si="15">K162</f>
        <v>24.4</v>
      </c>
      <c r="L161" s="17"/>
    </row>
    <row r="162" spans="1:25" s="15" customFormat="1" x14ac:dyDescent="0.25">
      <c r="A162" s="46"/>
      <c r="B162" s="60" t="s">
        <v>46</v>
      </c>
      <c r="C162" s="22">
        <v>905</v>
      </c>
      <c r="D162" s="23" t="s">
        <v>40</v>
      </c>
      <c r="E162" s="23" t="s">
        <v>2</v>
      </c>
      <c r="F162" s="23"/>
      <c r="G162" s="51"/>
      <c r="H162" s="23"/>
      <c r="I162" s="23"/>
      <c r="J162" s="23"/>
      <c r="K162" s="25">
        <f t="shared" si="15"/>
        <v>24.4</v>
      </c>
      <c r="L162" s="17"/>
    </row>
    <row r="163" spans="1:25" s="15" customFormat="1" x14ac:dyDescent="0.25">
      <c r="A163" s="46"/>
      <c r="B163" s="62" t="s">
        <v>214</v>
      </c>
      <c r="C163" s="22">
        <v>905</v>
      </c>
      <c r="D163" s="23" t="s">
        <v>40</v>
      </c>
      <c r="E163" s="23" t="s">
        <v>2</v>
      </c>
      <c r="F163" s="23" t="s">
        <v>5</v>
      </c>
      <c r="G163" s="51"/>
      <c r="H163" s="23"/>
      <c r="I163" s="23"/>
      <c r="J163" s="23"/>
      <c r="K163" s="25">
        <f t="shared" si="15"/>
        <v>24.4</v>
      </c>
      <c r="L163" s="17"/>
    </row>
    <row r="164" spans="1:25" s="15" customFormat="1" x14ac:dyDescent="0.25">
      <c r="A164" s="46"/>
      <c r="B164" s="62" t="s">
        <v>215</v>
      </c>
      <c r="C164" s="22">
        <v>905</v>
      </c>
      <c r="D164" s="23" t="s">
        <v>40</v>
      </c>
      <c r="E164" s="23" t="s">
        <v>2</v>
      </c>
      <c r="F164" s="23" t="s">
        <v>5</v>
      </c>
      <c r="G164" s="51">
        <v>2</v>
      </c>
      <c r="H164" s="23"/>
      <c r="I164" s="23"/>
      <c r="J164" s="23"/>
      <c r="K164" s="25">
        <f t="shared" si="15"/>
        <v>24.4</v>
      </c>
      <c r="L164" s="17"/>
    </row>
    <row r="165" spans="1:25" s="15" customFormat="1" ht="31.2" x14ac:dyDescent="0.25">
      <c r="A165" s="46"/>
      <c r="B165" s="62" t="s">
        <v>122</v>
      </c>
      <c r="C165" s="22">
        <v>905</v>
      </c>
      <c r="D165" s="23" t="s">
        <v>40</v>
      </c>
      <c r="E165" s="23" t="s">
        <v>2</v>
      </c>
      <c r="F165" s="23" t="s">
        <v>5</v>
      </c>
      <c r="G165" s="51">
        <v>2</v>
      </c>
      <c r="H165" s="23" t="s">
        <v>2</v>
      </c>
      <c r="I165" s="23"/>
      <c r="J165" s="23"/>
      <c r="K165" s="25">
        <f t="shared" si="15"/>
        <v>24.4</v>
      </c>
      <c r="L165" s="17"/>
    </row>
    <row r="166" spans="1:25" s="15" customFormat="1" x14ac:dyDescent="0.25">
      <c r="A166" s="46"/>
      <c r="B166" s="62" t="s">
        <v>123</v>
      </c>
      <c r="C166" s="22">
        <v>905</v>
      </c>
      <c r="D166" s="23" t="s">
        <v>40</v>
      </c>
      <c r="E166" s="23" t="s">
        <v>2</v>
      </c>
      <c r="F166" s="23" t="s">
        <v>5</v>
      </c>
      <c r="G166" s="51">
        <v>2</v>
      </c>
      <c r="H166" s="23" t="s">
        <v>2</v>
      </c>
      <c r="I166" s="23" t="s">
        <v>124</v>
      </c>
      <c r="J166" s="23"/>
      <c r="K166" s="25">
        <f t="shared" si="15"/>
        <v>24.4</v>
      </c>
      <c r="L166" s="17"/>
    </row>
    <row r="167" spans="1:25" s="15" customFormat="1" x14ac:dyDescent="0.25">
      <c r="A167" s="46"/>
      <c r="B167" s="60" t="s">
        <v>67</v>
      </c>
      <c r="C167" s="22">
        <v>905</v>
      </c>
      <c r="D167" s="23" t="s">
        <v>40</v>
      </c>
      <c r="E167" s="23" t="s">
        <v>2</v>
      </c>
      <c r="F167" s="23" t="s">
        <v>5</v>
      </c>
      <c r="G167" s="51">
        <v>2</v>
      </c>
      <c r="H167" s="23" t="s">
        <v>2</v>
      </c>
      <c r="I167" s="23" t="s">
        <v>124</v>
      </c>
      <c r="J167" s="23" t="s">
        <v>68</v>
      </c>
      <c r="K167" s="25">
        <v>24.4</v>
      </c>
      <c r="L167" s="17"/>
    </row>
    <row r="168" spans="1:25" s="15" customFormat="1" ht="31.2" x14ac:dyDescent="0.25">
      <c r="A168" s="47"/>
      <c r="B168" s="60" t="s">
        <v>162</v>
      </c>
      <c r="C168" s="51">
        <v>905</v>
      </c>
      <c r="D168" s="23" t="s">
        <v>10</v>
      </c>
      <c r="E168" s="23"/>
      <c r="F168" s="23"/>
      <c r="G168" s="51"/>
      <c r="H168" s="23"/>
      <c r="I168" s="23"/>
      <c r="J168" s="23"/>
      <c r="K168" s="25">
        <f>SUM(K169)</f>
        <v>38000</v>
      </c>
      <c r="L168" s="17"/>
    </row>
    <row r="169" spans="1:25" ht="31.2" x14ac:dyDescent="0.25">
      <c r="A169" s="45"/>
      <c r="B169" s="60" t="s">
        <v>163</v>
      </c>
      <c r="C169" s="51">
        <v>905</v>
      </c>
      <c r="D169" s="23" t="s">
        <v>10</v>
      </c>
      <c r="E169" s="23" t="s">
        <v>2</v>
      </c>
      <c r="F169" s="23"/>
      <c r="G169" s="51"/>
      <c r="H169" s="23"/>
      <c r="I169" s="23"/>
      <c r="J169" s="23"/>
      <c r="K169" s="25">
        <f>SUM(K170)</f>
        <v>38000</v>
      </c>
    </row>
    <row r="170" spans="1:25" x14ac:dyDescent="0.25">
      <c r="A170" s="46"/>
      <c r="B170" s="60" t="s">
        <v>214</v>
      </c>
      <c r="C170" s="51">
        <v>905</v>
      </c>
      <c r="D170" s="23" t="s">
        <v>10</v>
      </c>
      <c r="E170" s="23" t="s">
        <v>2</v>
      </c>
      <c r="F170" s="23" t="s">
        <v>5</v>
      </c>
      <c r="G170" s="51"/>
      <c r="H170" s="23"/>
      <c r="I170" s="23"/>
      <c r="J170" s="23"/>
      <c r="K170" s="25">
        <f t="shared" ref="K170:K171" si="16">SUM(K171)</f>
        <v>38000</v>
      </c>
    </row>
    <row r="171" spans="1:25" ht="33" customHeight="1" x14ac:dyDescent="0.25">
      <c r="A171" s="46"/>
      <c r="B171" s="60" t="s">
        <v>217</v>
      </c>
      <c r="C171" s="51">
        <v>905</v>
      </c>
      <c r="D171" s="23" t="s">
        <v>10</v>
      </c>
      <c r="E171" s="23" t="s">
        <v>2</v>
      </c>
      <c r="F171" s="23" t="s">
        <v>5</v>
      </c>
      <c r="G171" s="51">
        <v>1</v>
      </c>
      <c r="H171" s="23"/>
      <c r="I171" s="23"/>
      <c r="J171" s="23"/>
      <c r="K171" s="25">
        <f t="shared" si="16"/>
        <v>38000</v>
      </c>
    </row>
    <row r="172" spans="1:25" s="17" customFormat="1" ht="36.75" customHeight="1" x14ac:dyDescent="0.25">
      <c r="A172" s="46"/>
      <c r="B172" s="60" t="s">
        <v>128</v>
      </c>
      <c r="C172" s="51">
        <v>905</v>
      </c>
      <c r="D172" s="23" t="s">
        <v>10</v>
      </c>
      <c r="E172" s="23" t="s">
        <v>2</v>
      </c>
      <c r="F172" s="23" t="s">
        <v>5</v>
      </c>
      <c r="G172" s="51">
        <v>1</v>
      </c>
      <c r="H172" s="23" t="s">
        <v>2</v>
      </c>
      <c r="I172" s="23"/>
      <c r="J172" s="23"/>
      <c r="K172" s="25">
        <f>SUM(K173)</f>
        <v>38000</v>
      </c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 s="17" customFormat="1" ht="35.25" customHeight="1" x14ac:dyDescent="0.25">
      <c r="A173" s="46"/>
      <c r="B173" s="60" t="s">
        <v>254</v>
      </c>
      <c r="C173" s="51">
        <v>905</v>
      </c>
      <c r="D173" s="23" t="s">
        <v>10</v>
      </c>
      <c r="E173" s="23" t="s">
        <v>2</v>
      </c>
      <c r="F173" s="23" t="s">
        <v>5</v>
      </c>
      <c r="G173" s="23" t="s">
        <v>115</v>
      </c>
      <c r="H173" s="23" t="s">
        <v>2</v>
      </c>
      <c r="I173" s="23" t="s">
        <v>255</v>
      </c>
      <c r="J173" s="24"/>
      <c r="K173" s="25">
        <f>SUM(K174)</f>
        <v>38000</v>
      </c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 s="17" customFormat="1" ht="23.25" customHeight="1" x14ac:dyDescent="0.25">
      <c r="A174" s="46"/>
      <c r="B174" s="60" t="s">
        <v>22</v>
      </c>
      <c r="C174" s="51">
        <v>905</v>
      </c>
      <c r="D174" s="23" t="s">
        <v>10</v>
      </c>
      <c r="E174" s="23" t="s">
        <v>2</v>
      </c>
      <c r="F174" s="23" t="s">
        <v>5</v>
      </c>
      <c r="G174" s="23" t="s">
        <v>115</v>
      </c>
      <c r="H174" s="23" t="s">
        <v>2</v>
      </c>
      <c r="I174" s="23" t="s">
        <v>255</v>
      </c>
      <c r="J174" s="24" t="s">
        <v>69</v>
      </c>
      <c r="K174" s="25">
        <v>38000</v>
      </c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 s="17" customFormat="1" ht="22.95" customHeight="1" x14ac:dyDescent="0.25">
      <c r="A175" s="34">
        <v>4</v>
      </c>
      <c r="B175" s="60" t="s">
        <v>93</v>
      </c>
      <c r="C175" s="51">
        <v>910</v>
      </c>
      <c r="D175" s="23"/>
      <c r="E175" s="23"/>
      <c r="F175" s="23"/>
      <c r="G175" s="51"/>
      <c r="H175" s="23"/>
      <c r="I175" s="23"/>
      <c r="J175" s="23"/>
      <c r="K175" s="25">
        <f>SUM(K176+K198+K205)</f>
        <v>11569.8</v>
      </c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 s="17" customFormat="1" ht="22.5" customHeight="1" x14ac:dyDescent="0.25">
      <c r="A176" s="45"/>
      <c r="B176" s="60" t="s">
        <v>1</v>
      </c>
      <c r="C176" s="51">
        <v>910</v>
      </c>
      <c r="D176" s="23" t="s">
        <v>2</v>
      </c>
      <c r="E176" s="23"/>
      <c r="F176" s="23"/>
      <c r="G176" s="51"/>
      <c r="H176" s="23"/>
      <c r="I176" s="23"/>
      <c r="J176" s="23"/>
      <c r="K176" s="25">
        <f>SUM(K177+K192)</f>
        <v>11121.4</v>
      </c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 s="17" customFormat="1" ht="31.2" x14ac:dyDescent="0.25">
      <c r="A177" s="47"/>
      <c r="B177" s="60" t="s">
        <v>44</v>
      </c>
      <c r="C177" s="51">
        <v>910</v>
      </c>
      <c r="D177" s="23" t="s">
        <v>2</v>
      </c>
      <c r="E177" s="23" t="s">
        <v>29</v>
      </c>
      <c r="F177" s="23"/>
      <c r="G177" s="51"/>
      <c r="H177" s="23"/>
      <c r="I177" s="23"/>
      <c r="J177" s="23"/>
      <c r="K177" s="25">
        <f>SUM(K178+K183)</f>
        <v>11093.3</v>
      </c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s="17" customFormat="1" x14ac:dyDescent="0.25">
      <c r="A178" s="45"/>
      <c r="B178" s="62" t="s">
        <v>222</v>
      </c>
      <c r="C178" s="51">
        <v>910</v>
      </c>
      <c r="D178" s="23" t="s">
        <v>2</v>
      </c>
      <c r="E178" s="23" t="s">
        <v>29</v>
      </c>
      <c r="F178" s="24" t="s">
        <v>117</v>
      </c>
      <c r="G178" s="22"/>
      <c r="H178" s="23"/>
      <c r="I178" s="23"/>
      <c r="J178" s="23"/>
      <c r="K178" s="25">
        <f>K179</f>
        <v>660</v>
      </c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s="17" customFormat="1" ht="46.8" x14ac:dyDescent="0.25">
      <c r="A179" s="46"/>
      <c r="B179" s="62" t="s">
        <v>118</v>
      </c>
      <c r="C179" s="51">
        <v>910</v>
      </c>
      <c r="D179" s="23" t="s">
        <v>2</v>
      </c>
      <c r="E179" s="23" t="s">
        <v>29</v>
      </c>
      <c r="F179" s="24" t="s">
        <v>117</v>
      </c>
      <c r="G179" s="22">
        <v>1</v>
      </c>
      <c r="H179" s="23"/>
      <c r="I179" s="23"/>
      <c r="J179" s="23"/>
      <c r="K179" s="25">
        <f>K180</f>
        <v>660</v>
      </c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 s="17" customFormat="1" x14ac:dyDescent="0.25">
      <c r="A180" s="46"/>
      <c r="B180" s="60" t="s">
        <v>185</v>
      </c>
      <c r="C180" s="51">
        <v>910</v>
      </c>
      <c r="D180" s="23" t="s">
        <v>2</v>
      </c>
      <c r="E180" s="23" t="s">
        <v>29</v>
      </c>
      <c r="F180" s="24" t="s">
        <v>117</v>
      </c>
      <c r="G180" s="22">
        <v>1</v>
      </c>
      <c r="H180" s="24" t="s">
        <v>5</v>
      </c>
      <c r="I180" s="24"/>
      <c r="J180" s="24"/>
      <c r="K180" s="25">
        <f>K181</f>
        <v>660</v>
      </c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 s="17" customFormat="1" ht="31.2" x14ac:dyDescent="0.25">
      <c r="A181" s="46"/>
      <c r="B181" s="60" t="s">
        <v>224</v>
      </c>
      <c r="C181" s="51">
        <v>910</v>
      </c>
      <c r="D181" s="23" t="s">
        <v>2</v>
      </c>
      <c r="E181" s="23" t="s">
        <v>29</v>
      </c>
      <c r="F181" s="24" t="s">
        <v>117</v>
      </c>
      <c r="G181" s="22">
        <v>1</v>
      </c>
      <c r="H181" s="24" t="s">
        <v>5</v>
      </c>
      <c r="I181" s="24" t="s">
        <v>186</v>
      </c>
      <c r="J181" s="24"/>
      <c r="K181" s="25">
        <f>K182</f>
        <v>660</v>
      </c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 ht="31.2" x14ac:dyDescent="0.25">
      <c r="A182" s="46"/>
      <c r="B182" s="60" t="s">
        <v>155</v>
      </c>
      <c r="C182" s="51">
        <v>910</v>
      </c>
      <c r="D182" s="23" t="s">
        <v>2</v>
      </c>
      <c r="E182" s="23" t="s">
        <v>29</v>
      </c>
      <c r="F182" s="24" t="s">
        <v>117</v>
      </c>
      <c r="G182" s="22">
        <v>1</v>
      </c>
      <c r="H182" s="24" t="s">
        <v>5</v>
      </c>
      <c r="I182" s="24" t="s">
        <v>186</v>
      </c>
      <c r="J182" s="24" t="s">
        <v>57</v>
      </c>
      <c r="K182" s="25">
        <v>660</v>
      </c>
    </row>
    <row r="183" spans="1:25" ht="31.2" x14ac:dyDescent="0.25">
      <c r="A183" s="46"/>
      <c r="B183" s="60" t="s">
        <v>70</v>
      </c>
      <c r="C183" s="51">
        <v>910</v>
      </c>
      <c r="D183" s="23" t="s">
        <v>2</v>
      </c>
      <c r="E183" s="23" t="s">
        <v>29</v>
      </c>
      <c r="F183" s="23" t="s">
        <v>129</v>
      </c>
      <c r="G183" s="51"/>
      <c r="H183" s="23"/>
      <c r="I183" s="23"/>
      <c r="J183" s="23"/>
      <c r="K183" s="25">
        <f>K184</f>
        <v>10433.299999999999</v>
      </c>
    </row>
    <row r="184" spans="1:25" s="15" customFormat="1" ht="38.25" customHeight="1" x14ac:dyDescent="0.25">
      <c r="A184" s="46"/>
      <c r="B184" s="60" t="s">
        <v>70</v>
      </c>
      <c r="C184" s="51">
        <v>910</v>
      </c>
      <c r="D184" s="23" t="s">
        <v>2</v>
      </c>
      <c r="E184" s="23" t="s">
        <v>29</v>
      </c>
      <c r="F184" s="23" t="s">
        <v>129</v>
      </c>
      <c r="G184" s="51">
        <v>2</v>
      </c>
      <c r="H184" s="23"/>
      <c r="I184" s="23"/>
      <c r="J184" s="23"/>
      <c r="K184" s="25">
        <f>SUM(K185+K189)</f>
        <v>10433.299999999999</v>
      </c>
      <c r="L184" s="17"/>
    </row>
    <row r="185" spans="1:25" s="15" customFormat="1" ht="22.5" customHeight="1" x14ac:dyDescent="0.25">
      <c r="A185" s="46"/>
      <c r="B185" s="60" t="s">
        <v>53</v>
      </c>
      <c r="C185" s="51">
        <v>910</v>
      </c>
      <c r="D185" s="23" t="s">
        <v>2</v>
      </c>
      <c r="E185" s="23" t="s">
        <v>29</v>
      </c>
      <c r="F185" s="23" t="s">
        <v>129</v>
      </c>
      <c r="G185" s="51">
        <v>2</v>
      </c>
      <c r="H185" s="23" t="s">
        <v>96</v>
      </c>
      <c r="I185" s="23" t="s">
        <v>98</v>
      </c>
      <c r="J185" s="23"/>
      <c r="K185" s="25">
        <f>SUM(K186:K188)</f>
        <v>7164.1</v>
      </c>
      <c r="L185" s="17"/>
    </row>
    <row r="186" spans="1:25" s="15" customFormat="1" ht="35.25" customHeight="1" x14ac:dyDescent="0.25">
      <c r="A186" s="46"/>
      <c r="B186" s="60" t="s">
        <v>54</v>
      </c>
      <c r="C186" s="51">
        <v>910</v>
      </c>
      <c r="D186" s="23" t="s">
        <v>2</v>
      </c>
      <c r="E186" s="23" t="s">
        <v>29</v>
      </c>
      <c r="F186" s="23" t="s">
        <v>129</v>
      </c>
      <c r="G186" s="51">
        <v>2</v>
      </c>
      <c r="H186" s="23" t="s">
        <v>96</v>
      </c>
      <c r="I186" s="23" t="s">
        <v>98</v>
      </c>
      <c r="J186" s="23" t="s">
        <v>55</v>
      </c>
      <c r="K186" s="25">
        <v>6979.2</v>
      </c>
      <c r="L186" s="17"/>
    </row>
    <row r="187" spans="1:25" s="15" customFormat="1" ht="36" customHeight="1" x14ac:dyDescent="0.25">
      <c r="A187" s="46"/>
      <c r="B187" s="60" t="s">
        <v>155</v>
      </c>
      <c r="C187" s="51">
        <v>910</v>
      </c>
      <c r="D187" s="23" t="s">
        <v>2</v>
      </c>
      <c r="E187" s="23" t="s">
        <v>29</v>
      </c>
      <c r="F187" s="23" t="s">
        <v>129</v>
      </c>
      <c r="G187" s="51">
        <v>2</v>
      </c>
      <c r="H187" s="23" t="s">
        <v>96</v>
      </c>
      <c r="I187" s="23" t="s">
        <v>98</v>
      </c>
      <c r="J187" s="23" t="s">
        <v>57</v>
      </c>
      <c r="K187" s="25">
        <f>7164.1-7006.2</f>
        <v>157.90000000000055</v>
      </c>
      <c r="L187" s="17"/>
    </row>
    <row r="188" spans="1:25" s="15" customFormat="1" ht="24" customHeight="1" x14ac:dyDescent="0.25">
      <c r="A188" s="46"/>
      <c r="B188" s="60" t="s">
        <v>59</v>
      </c>
      <c r="C188" s="51">
        <v>910</v>
      </c>
      <c r="D188" s="23" t="s">
        <v>2</v>
      </c>
      <c r="E188" s="23" t="s">
        <v>29</v>
      </c>
      <c r="F188" s="23" t="s">
        <v>129</v>
      </c>
      <c r="G188" s="51">
        <v>2</v>
      </c>
      <c r="H188" s="23" t="s">
        <v>96</v>
      </c>
      <c r="I188" s="23" t="s">
        <v>98</v>
      </c>
      <c r="J188" s="23" t="s">
        <v>60</v>
      </c>
      <c r="K188" s="25">
        <v>27</v>
      </c>
      <c r="L188" s="17"/>
    </row>
    <row r="189" spans="1:25" s="15" customFormat="1" ht="46.8" x14ac:dyDescent="0.25">
      <c r="A189" s="46"/>
      <c r="B189" s="60" t="s">
        <v>189</v>
      </c>
      <c r="C189" s="51">
        <v>910</v>
      </c>
      <c r="D189" s="23" t="s">
        <v>2</v>
      </c>
      <c r="E189" s="23" t="s">
        <v>29</v>
      </c>
      <c r="F189" s="23" t="s">
        <v>129</v>
      </c>
      <c r="G189" s="51">
        <v>2</v>
      </c>
      <c r="H189" s="23" t="s">
        <v>96</v>
      </c>
      <c r="I189" s="23" t="s">
        <v>190</v>
      </c>
      <c r="J189" s="23"/>
      <c r="K189" s="25">
        <f>SUM(K190:K191)</f>
        <v>3269.2</v>
      </c>
      <c r="L189" s="17"/>
    </row>
    <row r="190" spans="1:25" s="15" customFormat="1" ht="46.8" x14ac:dyDescent="0.25">
      <c r="A190" s="47"/>
      <c r="B190" s="60" t="s">
        <v>154</v>
      </c>
      <c r="C190" s="51">
        <v>910</v>
      </c>
      <c r="D190" s="23" t="s">
        <v>2</v>
      </c>
      <c r="E190" s="23" t="s">
        <v>29</v>
      </c>
      <c r="F190" s="23" t="s">
        <v>129</v>
      </c>
      <c r="G190" s="51">
        <v>2</v>
      </c>
      <c r="H190" s="23" t="s">
        <v>96</v>
      </c>
      <c r="I190" s="23" t="s">
        <v>190</v>
      </c>
      <c r="J190" s="23" t="s">
        <v>55</v>
      </c>
      <c r="K190" s="25">
        <v>2846.2</v>
      </c>
      <c r="L190" s="17"/>
    </row>
    <row r="191" spans="1:25" s="15" customFormat="1" ht="31.2" x14ac:dyDescent="0.25">
      <c r="A191" s="45"/>
      <c r="B191" s="60" t="s">
        <v>155</v>
      </c>
      <c r="C191" s="51">
        <v>910</v>
      </c>
      <c r="D191" s="23" t="s">
        <v>2</v>
      </c>
      <c r="E191" s="23" t="s">
        <v>29</v>
      </c>
      <c r="F191" s="23" t="s">
        <v>129</v>
      </c>
      <c r="G191" s="51">
        <v>2</v>
      </c>
      <c r="H191" s="23" t="s">
        <v>96</v>
      </c>
      <c r="I191" s="23" t="s">
        <v>190</v>
      </c>
      <c r="J191" s="23" t="s">
        <v>57</v>
      </c>
      <c r="K191" s="25">
        <v>423</v>
      </c>
      <c r="L191" s="17"/>
    </row>
    <row r="192" spans="1:25" s="15" customFormat="1" x14ac:dyDescent="0.25">
      <c r="A192" s="46"/>
      <c r="B192" s="60" t="s">
        <v>9</v>
      </c>
      <c r="C192" s="22">
        <v>910</v>
      </c>
      <c r="D192" s="23" t="s">
        <v>2</v>
      </c>
      <c r="E192" s="23" t="s">
        <v>40</v>
      </c>
      <c r="F192" s="23"/>
      <c r="G192" s="51"/>
      <c r="H192" s="23"/>
      <c r="I192" s="23"/>
      <c r="J192" s="23"/>
      <c r="K192" s="25">
        <f>SUM(K193)</f>
        <v>28.1</v>
      </c>
      <c r="L192" s="17"/>
    </row>
    <row r="193" spans="1:12" s="15" customFormat="1" ht="31.2" x14ac:dyDescent="0.25">
      <c r="A193" s="46"/>
      <c r="B193" s="60" t="s">
        <v>206</v>
      </c>
      <c r="C193" s="22">
        <v>910</v>
      </c>
      <c r="D193" s="23" t="s">
        <v>2</v>
      </c>
      <c r="E193" s="23" t="s">
        <v>40</v>
      </c>
      <c r="F193" s="23" t="s">
        <v>8</v>
      </c>
      <c r="G193" s="51"/>
      <c r="H193" s="23"/>
      <c r="I193" s="23"/>
      <c r="J193" s="23"/>
      <c r="K193" s="25">
        <f>SUM(K194)</f>
        <v>28.1</v>
      </c>
      <c r="L193" s="17"/>
    </row>
    <row r="194" spans="1:12" s="15" customFormat="1" ht="46.8" x14ac:dyDescent="0.25">
      <c r="A194" s="46"/>
      <c r="B194" s="60" t="s">
        <v>207</v>
      </c>
      <c r="C194" s="22">
        <v>910</v>
      </c>
      <c r="D194" s="23" t="s">
        <v>2</v>
      </c>
      <c r="E194" s="23" t="s">
        <v>40</v>
      </c>
      <c r="F194" s="23" t="s">
        <v>8</v>
      </c>
      <c r="G194" s="51">
        <v>1</v>
      </c>
      <c r="H194" s="23"/>
      <c r="I194" s="23"/>
      <c r="J194" s="23"/>
      <c r="K194" s="25">
        <f>SUM(K195)</f>
        <v>28.1</v>
      </c>
      <c r="L194" s="17"/>
    </row>
    <row r="195" spans="1:12" s="15" customFormat="1" ht="31.2" x14ac:dyDescent="0.25">
      <c r="A195" s="46"/>
      <c r="B195" s="60" t="s">
        <v>116</v>
      </c>
      <c r="C195" s="22">
        <v>910</v>
      </c>
      <c r="D195" s="23" t="s">
        <v>2</v>
      </c>
      <c r="E195" s="23" t="s">
        <v>40</v>
      </c>
      <c r="F195" s="23" t="s">
        <v>8</v>
      </c>
      <c r="G195" s="51">
        <v>1</v>
      </c>
      <c r="H195" s="23" t="s">
        <v>4</v>
      </c>
      <c r="I195" s="23"/>
      <c r="J195" s="23"/>
      <c r="K195" s="25">
        <f>SUM(K196)</f>
        <v>28.1</v>
      </c>
      <c r="L195" s="17"/>
    </row>
    <row r="196" spans="1:12" s="15" customFormat="1" x14ac:dyDescent="0.25">
      <c r="A196" s="46"/>
      <c r="B196" s="60" t="s">
        <v>292</v>
      </c>
      <c r="C196" s="22">
        <v>910</v>
      </c>
      <c r="D196" s="23" t="s">
        <v>2</v>
      </c>
      <c r="E196" s="23" t="s">
        <v>40</v>
      </c>
      <c r="F196" s="23" t="s">
        <v>8</v>
      </c>
      <c r="G196" s="51">
        <v>1</v>
      </c>
      <c r="H196" s="23" t="s">
        <v>4</v>
      </c>
      <c r="I196" s="23" t="s">
        <v>291</v>
      </c>
      <c r="J196" s="23"/>
      <c r="K196" s="25">
        <f>SUM(K197)</f>
        <v>28.1</v>
      </c>
      <c r="L196" s="17"/>
    </row>
    <row r="197" spans="1:12" s="15" customFormat="1" ht="31.2" x14ac:dyDescent="0.25">
      <c r="A197" s="46"/>
      <c r="B197" s="60" t="s">
        <v>155</v>
      </c>
      <c r="C197" s="22">
        <v>910</v>
      </c>
      <c r="D197" s="23" t="s">
        <v>2</v>
      </c>
      <c r="E197" s="23" t="s">
        <v>40</v>
      </c>
      <c r="F197" s="23" t="s">
        <v>8</v>
      </c>
      <c r="G197" s="51">
        <v>1</v>
      </c>
      <c r="H197" s="23" t="s">
        <v>4</v>
      </c>
      <c r="I197" s="23" t="s">
        <v>291</v>
      </c>
      <c r="J197" s="23" t="s">
        <v>57</v>
      </c>
      <c r="K197" s="25">
        <v>28.1</v>
      </c>
      <c r="L197" s="17"/>
    </row>
    <row r="198" spans="1:12" s="15" customFormat="1" x14ac:dyDescent="0.25">
      <c r="A198" s="46"/>
      <c r="B198" s="60" t="s">
        <v>15</v>
      </c>
      <c r="C198" s="22">
        <v>910</v>
      </c>
      <c r="D198" s="23" t="s">
        <v>6</v>
      </c>
      <c r="E198" s="23"/>
      <c r="F198" s="23"/>
      <c r="G198" s="51"/>
      <c r="H198" s="23"/>
      <c r="I198" s="23"/>
      <c r="J198" s="23"/>
      <c r="K198" s="25">
        <f>SUM(K199)</f>
        <v>386.9</v>
      </c>
      <c r="L198" s="17"/>
    </row>
    <row r="199" spans="1:12" s="15" customFormat="1" x14ac:dyDescent="0.25">
      <c r="A199" s="46"/>
      <c r="B199" s="60" t="s">
        <v>88</v>
      </c>
      <c r="C199" s="22">
        <v>910</v>
      </c>
      <c r="D199" s="23" t="s">
        <v>6</v>
      </c>
      <c r="E199" s="23" t="s">
        <v>89</v>
      </c>
      <c r="F199" s="23"/>
      <c r="G199" s="23"/>
      <c r="H199" s="23"/>
      <c r="I199" s="23"/>
      <c r="J199" s="23"/>
      <c r="K199" s="25">
        <f t="shared" ref="K199:K203" si="17">SUM(K200)</f>
        <v>386.9</v>
      </c>
      <c r="L199" s="17"/>
    </row>
    <row r="200" spans="1:12" s="15" customFormat="1" ht="31.2" x14ac:dyDescent="0.25">
      <c r="A200" s="46"/>
      <c r="B200" s="62" t="s">
        <v>216</v>
      </c>
      <c r="C200" s="22">
        <v>910</v>
      </c>
      <c r="D200" s="23" t="s">
        <v>6</v>
      </c>
      <c r="E200" s="23" t="s">
        <v>89</v>
      </c>
      <c r="F200" s="23" t="s">
        <v>8</v>
      </c>
      <c r="G200" s="23"/>
      <c r="H200" s="23"/>
      <c r="I200" s="23"/>
      <c r="J200" s="23"/>
      <c r="K200" s="25">
        <f t="shared" si="17"/>
        <v>386.9</v>
      </c>
      <c r="L200" s="17"/>
    </row>
    <row r="201" spans="1:12" s="15" customFormat="1" ht="46.8" x14ac:dyDescent="0.25">
      <c r="A201" s="46"/>
      <c r="B201" s="62" t="s">
        <v>207</v>
      </c>
      <c r="C201" s="22">
        <v>910</v>
      </c>
      <c r="D201" s="23" t="s">
        <v>6</v>
      </c>
      <c r="E201" s="23" t="s">
        <v>89</v>
      </c>
      <c r="F201" s="23" t="s">
        <v>8</v>
      </c>
      <c r="G201" s="23" t="s">
        <v>115</v>
      </c>
      <c r="H201" s="23"/>
      <c r="I201" s="23"/>
      <c r="J201" s="23"/>
      <c r="K201" s="25">
        <f t="shared" si="17"/>
        <v>386.9</v>
      </c>
      <c r="L201" s="17"/>
    </row>
    <row r="202" spans="1:12" s="15" customFormat="1" ht="31.2" x14ac:dyDescent="0.25">
      <c r="A202" s="46"/>
      <c r="B202" s="62" t="s">
        <v>116</v>
      </c>
      <c r="C202" s="22">
        <v>910</v>
      </c>
      <c r="D202" s="23" t="s">
        <v>6</v>
      </c>
      <c r="E202" s="23" t="s">
        <v>89</v>
      </c>
      <c r="F202" s="23" t="s">
        <v>8</v>
      </c>
      <c r="G202" s="23" t="s">
        <v>115</v>
      </c>
      <c r="H202" s="23" t="s">
        <v>4</v>
      </c>
      <c r="I202" s="23"/>
      <c r="J202" s="23"/>
      <c r="K202" s="25">
        <f t="shared" si="17"/>
        <v>386.9</v>
      </c>
      <c r="L202" s="17"/>
    </row>
    <row r="203" spans="1:12" s="15" customFormat="1" ht="31.2" x14ac:dyDescent="0.25">
      <c r="A203" s="46"/>
      <c r="B203" s="63" t="s">
        <v>299</v>
      </c>
      <c r="C203" s="22">
        <v>910</v>
      </c>
      <c r="D203" s="23" t="s">
        <v>6</v>
      </c>
      <c r="E203" s="23" t="s">
        <v>89</v>
      </c>
      <c r="F203" s="23" t="s">
        <v>8</v>
      </c>
      <c r="G203" s="23" t="s">
        <v>115</v>
      </c>
      <c r="H203" s="23" t="s">
        <v>4</v>
      </c>
      <c r="I203" s="23" t="s">
        <v>298</v>
      </c>
      <c r="J203" s="23"/>
      <c r="K203" s="25">
        <f t="shared" si="17"/>
        <v>386.9</v>
      </c>
      <c r="L203" s="17"/>
    </row>
    <row r="204" spans="1:12" s="15" customFormat="1" ht="31.2" x14ac:dyDescent="0.25">
      <c r="A204" s="46"/>
      <c r="B204" s="60" t="s">
        <v>155</v>
      </c>
      <c r="C204" s="22">
        <v>910</v>
      </c>
      <c r="D204" s="23" t="s">
        <v>6</v>
      </c>
      <c r="E204" s="23" t="s">
        <v>89</v>
      </c>
      <c r="F204" s="23" t="s">
        <v>8</v>
      </c>
      <c r="G204" s="23" t="s">
        <v>115</v>
      </c>
      <c r="H204" s="23" t="s">
        <v>4</v>
      </c>
      <c r="I204" s="23" t="s">
        <v>298</v>
      </c>
      <c r="J204" s="23" t="s">
        <v>57</v>
      </c>
      <c r="K204" s="25">
        <v>386.9</v>
      </c>
      <c r="L204" s="17"/>
    </row>
    <row r="205" spans="1:12" s="15" customFormat="1" x14ac:dyDescent="0.25">
      <c r="A205" s="46"/>
      <c r="B205" s="60" t="s">
        <v>18</v>
      </c>
      <c r="C205" s="22">
        <v>910</v>
      </c>
      <c r="D205" s="24" t="s">
        <v>8</v>
      </c>
      <c r="E205" s="24"/>
      <c r="F205" s="23"/>
      <c r="G205" s="23"/>
      <c r="H205" s="23"/>
      <c r="I205" s="23"/>
      <c r="J205" s="24"/>
      <c r="K205" s="25">
        <f t="shared" ref="K205:K210" si="18">SUM(K206)</f>
        <v>61.5</v>
      </c>
      <c r="L205" s="17"/>
    </row>
    <row r="206" spans="1:12" s="15" customFormat="1" x14ac:dyDescent="0.25">
      <c r="A206" s="47"/>
      <c r="B206" s="60" t="s">
        <v>293</v>
      </c>
      <c r="C206" s="22">
        <v>910</v>
      </c>
      <c r="D206" s="24" t="s">
        <v>8</v>
      </c>
      <c r="E206" s="24" t="s">
        <v>7</v>
      </c>
      <c r="F206" s="23"/>
      <c r="G206" s="23"/>
      <c r="H206" s="23"/>
      <c r="I206" s="23"/>
      <c r="J206" s="24"/>
      <c r="K206" s="25">
        <f t="shared" si="18"/>
        <v>61.5</v>
      </c>
      <c r="L206" s="17"/>
    </row>
    <row r="207" spans="1:12" s="15" customFormat="1" ht="31.2" x14ac:dyDescent="0.25">
      <c r="A207" s="45"/>
      <c r="B207" s="60" t="s">
        <v>206</v>
      </c>
      <c r="C207" s="22">
        <v>910</v>
      </c>
      <c r="D207" s="24" t="s">
        <v>8</v>
      </c>
      <c r="E207" s="24" t="s">
        <v>7</v>
      </c>
      <c r="F207" s="23" t="s">
        <v>8</v>
      </c>
      <c r="G207" s="23"/>
      <c r="H207" s="23"/>
      <c r="I207" s="23"/>
      <c r="J207" s="24"/>
      <c r="K207" s="25">
        <f t="shared" si="18"/>
        <v>61.5</v>
      </c>
      <c r="L207" s="17"/>
    </row>
    <row r="208" spans="1:12" s="15" customFormat="1" ht="46.8" x14ac:dyDescent="0.25">
      <c r="A208" s="46"/>
      <c r="B208" s="60" t="s">
        <v>207</v>
      </c>
      <c r="C208" s="22">
        <v>910</v>
      </c>
      <c r="D208" s="24" t="s">
        <v>8</v>
      </c>
      <c r="E208" s="24" t="s">
        <v>7</v>
      </c>
      <c r="F208" s="23" t="s">
        <v>8</v>
      </c>
      <c r="G208" s="23" t="s">
        <v>115</v>
      </c>
      <c r="H208" s="23"/>
      <c r="I208" s="23"/>
      <c r="J208" s="24"/>
      <c r="K208" s="25">
        <f t="shared" si="18"/>
        <v>61.5</v>
      </c>
      <c r="L208" s="17"/>
    </row>
    <row r="209" spans="1:12" s="15" customFormat="1" ht="31.2" x14ac:dyDescent="0.25">
      <c r="A209" s="46"/>
      <c r="B209" s="60" t="s">
        <v>116</v>
      </c>
      <c r="C209" s="22">
        <v>910</v>
      </c>
      <c r="D209" s="24" t="s">
        <v>8</v>
      </c>
      <c r="E209" s="24" t="s">
        <v>7</v>
      </c>
      <c r="F209" s="23" t="s">
        <v>8</v>
      </c>
      <c r="G209" s="23" t="s">
        <v>115</v>
      </c>
      <c r="H209" s="23" t="s">
        <v>4</v>
      </c>
      <c r="I209" s="23"/>
      <c r="J209" s="24"/>
      <c r="K209" s="25">
        <f t="shared" si="18"/>
        <v>61.5</v>
      </c>
      <c r="L209" s="17"/>
    </row>
    <row r="210" spans="1:12" s="15" customFormat="1" x14ac:dyDescent="0.25">
      <c r="A210" s="46"/>
      <c r="B210" s="60" t="s">
        <v>295</v>
      </c>
      <c r="C210" s="22">
        <v>910</v>
      </c>
      <c r="D210" s="24" t="s">
        <v>8</v>
      </c>
      <c r="E210" s="24" t="s">
        <v>7</v>
      </c>
      <c r="F210" s="23" t="s">
        <v>8</v>
      </c>
      <c r="G210" s="23" t="s">
        <v>115</v>
      </c>
      <c r="H210" s="23" t="s">
        <v>4</v>
      </c>
      <c r="I210" s="23" t="s">
        <v>294</v>
      </c>
      <c r="J210" s="24"/>
      <c r="K210" s="25">
        <f t="shared" si="18"/>
        <v>61.5</v>
      </c>
      <c r="L210" s="17"/>
    </row>
    <row r="211" spans="1:12" s="15" customFormat="1" ht="31.2" x14ac:dyDescent="0.25">
      <c r="A211" s="47"/>
      <c r="B211" s="60" t="s">
        <v>155</v>
      </c>
      <c r="C211" s="22">
        <v>910</v>
      </c>
      <c r="D211" s="24" t="s">
        <v>8</v>
      </c>
      <c r="E211" s="24" t="s">
        <v>7</v>
      </c>
      <c r="F211" s="23" t="s">
        <v>8</v>
      </c>
      <c r="G211" s="23" t="s">
        <v>115</v>
      </c>
      <c r="H211" s="23" t="s">
        <v>4</v>
      </c>
      <c r="I211" s="23" t="s">
        <v>294</v>
      </c>
      <c r="J211" s="24" t="s">
        <v>57</v>
      </c>
      <c r="K211" s="25">
        <v>61.5</v>
      </c>
      <c r="L211" s="17"/>
    </row>
    <row r="212" spans="1:12" s="15" customFormat="1" ht="31.2" x14ac:dyDescent="0.25">
      <c r="A212" s="34">
        <v>5</v>
      </c>
      <c r="B212" s="60" t="s">
        <v>90</v>
      </c>
      <c r="C212" s="51">
        <v>918</v>
      </c>
      <c r="D212" s="23"/>
      <c r="E212" s="23"/>
      <c r="F212" s="23"/>
      <c r="G212" s="51"/>
      <c r="H212" s="23"/>
      <c r="I212" s="23"/>
      <c r="J212" s="23"/>
      <c r="K212" s="25">
        <f>K213+K229</f>
        <v>9630.5</v>
      </c>
      <c r="L212" s="17"/>
    </row>
    <row r="213" spans="1:12" s="15" customFormat="1" x14ac:dyDescent="0.25">
      <c r="A213" s="46"/>
      <c r="B213" s="60" t="s">
        <v>15</v>
      </c>
      <c r="C213" s="51">
        <v>918</v>
      </c>
      <c r="D213" s="23" t="s">
        <v>6</v>
      </c>
      <c r="E213" s="23"/>
      <c r="F213" s="23"/>
      <c r="G213" s="51"/>
      <c r="H213" s="23"/>
      <c r="I213" s="23"/>
      <c r="J213" s="23"/>
      <c r="K213" s="25">
        <f t="shared" ref="K213" si="19">SUM(K214)</f>
        <v>9613.7999999999993</v>
      </c>
      <c r="L213" s="17"/>
    </row>
    <row r="214" spans="1:12" s="15" customFormat="1" x14ac:dyDescent="0.25">
      <c r="A214" s="47"/>
      <c r="B214" s="60" t="s">
        <v>88</v>
      </c>
      <c r="C214" s="51">
        <v>918</v>
      </c>
      <c r="D214" s="23" t="s">
        <v>6</v>
      </c>
      <c r="E214" s="23" t="s">
        <v>89</v>
      </c>
      <c r="F214" s="23"/>
      <c r="G214" s="51"/>
      <c r="H214" s="23"/>
      <c r="I214" s="23"/>
      <c r="J214" s="23"/>
      <c r="K214" s="25">
        <f>SUM(K215)</f>
        <v>9613.7999999999993</v>
      </c>
      <c r="L214" s="17"/>
    </row>
    <row r="215" spans="1:12" s="15" customFormat="1" ht="31.2" x14ac:dyDescent="0.25">
      <c r="A215" s="45"/>
      <c r="B215" s="60" t="s">
        <v>218</v>
      </c>
      <c r="C215" s="51">
        <v>918</v>
      </c>
      <c r="D215" s="23" t="s">
        <v>6</v>
      </c>
      <c r="E215" s="23" t="s">
        <v>89</v>
      </c>
      <c r="F215" s="23" t="s">
        <v>4</v>
      </c>
      <c r="G215" s="51"/>
      <c r="H215" s="23"/>
      <c r="I215" s="23"/>
      <c r="J215" s="23"/>
      <c r="K215" s="25">
        <f>SUM(K216)</f>
        <v>9613.7999999999993</v>
      </c>
      <c r="L215" s="17"/>
    </row>
    <row r="216" spans="1:12" s="15" customFormat="1" ht="31.2" x14ac:dyDescent="0.25">
      <c r="A216" s="46"/>
      <c r="B216" s="60" t="s">
        <v>130</v>
      </c>
      <c r="C216" s="51">
        <v>918</v>
      </c>
      <c r="D216" s="23" t="s">
        <v>6</v>
      </c>
      <c r="E216" s="23" t="s">
        <v>89</v>
      </c>
      <c r="F216" s="23" t="s">
        <v>4</v>
      </c>
      <c r="G216" s="51">
        <v>1</v>
      </c>
      <c r="H216" s="23"/>
      <c r="I216" s="23"/>
      <c r="J216" s="23"/>
      <c r="K216" s="25">
        <f>SUM(K217+K222)</f>
        <v>9613.7999999999993</v>
      </c>
      <c r="L216" s="17"/>
    </row>
    <row r="217" spans="1:12" s="15" customFormat="1" ht="54" customHeight="1" x14ac:dyDescent="0.25">
      <c r="A217" s="46"/>
      <c r="B217" s="62" t="s">
        <v>131</v>
      </c>
      <c r="C217" s="51">
        <v>918</v>
      </c>
      <c r="D217" s="23" t="s">
        <v>6</v>
      </c>
      <c r="E217" s="23" t="s">
        <v>89</v>
      </c>
      <c r="F217" s="23" t="s">
        <v>4</v>
      </c>
      <c r="G217" s="51">
        <v>1</v>
      </c>
      <c r="H217" s="23" t="s">
        <v>2</v>
      </c>
      <c r="I217" s="23"/>
      <c r="J217" s="23"/>
      <c r="K217" s="25">
        <f>SUM(K218)</f>
        <v>4292.8</v>
      </c>
      <c r="L217" s="17"/>
    </row>
    <row r="218" spans="1:12" s="15" customFormat="1" ht="51" customHeight="1" x14ac:dyDescent="0.25">
      <c r="A218" s="46"/>
      <c r="B218" s="60" t="s">
        <v>84</v>
      </c>
      <c r="C218" s="51">
        <v>918</v>
      </c>
      <c r="D218" s="23" t="s">
        <v>6</v>
      </c>
      <c r="E218" s="23" t="s">
        <v>89</v>
      </c>
      <c r="F218" s="23" t="s">
        <v>4</v>
      </c>
      <c r="G218" s="51">
        <v>1</v>
      </c>
      <c r="H218" s="23" t="s">
        <v>2</v>
      </c>
      <c r="I218" s="23" t="s">
        <v>110</v>
      </c>
      <c r="J218" s="23"/>
      <c r="K218" s="25">
        <f>SUM(K219:K221)</f>
        <v>4292.8</v>
      </c>
      <c r="L218" s="17"/>
    </row>
    <row r="219" spans="1:12" s="15" customFormat="1" ht="31.2" x14ac:dyDescent="0.25">
      <c r="A219" s="46"/>
      <c r="B219" s="60" t="s">
        <v>54</v>
      </c>
      <c r="C219" s="51">
        <v>918</v>
      </c>
      <c r="D219" s="23" t="s">
        <v>6</v>
      </c>
      <c r="E219" s="23" t="s">
        <v>89</v>
      </c>
      <c r="F219" s="23" t="s">
        <v>4</v>
      </c>
      <c r="G219" s="51">
        <v>1</v>
      </c>
      <c r="H219" s="23" t="s">
        <v>2</v>
      </c>
      <c r="I219" s="23" t="s">
        <v>110</v>
      </c>
      <c r="J219" s="23" t="s">
        <v>55</v>
      </c>
      <c r="K219" s="25">
        <v>3876.4</v>
      </c>
      <c r="L219" s="17"/>
    </row>
    <row r="220" spans="1:12" s="15" customFormat="1" ht="31.2" x14ac:dyDescent="0.25">
      <c r="A220" s="46"/>
      <c r="B220" s="60" t="s">
        <v>155</v>
      </c>
      <c r="C220" s="51">
        <v>918</v>
      </c>
      <c r="D220" s="23" t="s">
        <v>6</v>
      </c>
      <c r="E220" s="23" t="s">
        <v>89</v>
      </c>
      <c r="F220" s="23" t="s">
        <v>4</v>
      </c>
      <c r="G220" s="51">
        <v>1</v>
      </c>
      <c r="H220" s="23" t="s">
        <v>2</v>
      </c>
      <c r="I220" s="23" t="s">
        <v>110</v>
      </c>
      <c r="J220" s="23" t="s">
        <v>57</v>
      </c>
      <c r="K220" s="25">
        <v>234.4</v>
      </c>
      <c r="L220" s="17"/>
    </row>
    <row r="221" spans="1:12" s="15" customFormat="1" ht="26.25" customHeight="1" x14ac:dyDescent="0.25">
      <c r="A221" s="46"/>
      <c r="B221" s="60" t="s">
        <v>59</v>
      </c>
      <c r="C221" s="51">
        <v>918</v>
      </c>
      <c r="D221" s="23" t="s">
        <v>6</v>
      </c>
      <c r="E221" s="23" t="s">
        <v>89</v>
      </c>
      <c r="F221" s="23" t="s">
        <v>4</v>
      </c>
      <c r="G221" s="51">
        <v>1</v>
      </c>
      <c r="H221" s="23" t="s">
        <v>2</v>
      </c>
      <c r="I221" s="23" t="s">
        <v>110</v>
      </c>
      <c r="J221" s="23" t="s">
        <v>60</v>
      </c>
      <c r="K221" s="25">
        <v>182</v>
      </c>
      <c r="L221" s="17"/>
    </row>
    <row r="222" spans="1:12" s="15" customFormat="1" ht="31.2" x14ac:dyDescent="0.25">
      <c r="A222" s="46"/>
      <c r="B222" s="60" t="s">
        <v>244</v>
      </c>
      <c r="C222" s="51">
        <v>918</v>
      </c>
      <c r="D222" s="23" t="s">
        <v>6</v>
      </c>
      <c r="E222" s="23" t="s">
        <v>89</v>
      </c>
      <c r="F222" s="23" t="s">
        <v>4</v>
      </c>
      <c r="G222" s="51">
        <v>1</v>
      </c>
      <c r="H222" s="23" t="s">
        <v>4</v>
      </c>
      <c r="I222" s="23"/>
      <c r="J222" s="23"/>
      <c r="K222" s="25">
        <f>SUM(K223+K227)</f>
        <v>5321</v>
      </c>
      <c r="L222" s="17"/>
    </row>
    <row r="223" spans="1:12" s="15" customFormat="1" x14ac:dyDescent="0.25">
      <c r="A223" s="46"/>
      <c r="B223" s="60" t="s">
        <v>53</v>
      </c>
      <c r="C223" s="51">
        <v>918</v>
      </c>
      <c r="D223" s="23" t="s">
        <v>6</v>
      </c>
      <c r="E223" s="23" t="s">
        <v>89</v>
      </c>
      <c r="F223" s="23" t="s">
        <v>4</v>
      </c>
      <c r="G223" s="51">
        <v>1</v>
      </c>
      <c r="H223" s="23" t="s">
        <v>4</v>
      </c>
      <c r="I223" s="23" t="s">
        <v>98</v>
      </c>
      <c r="J223" s="23"/>
      <c r="K223" s="25">
        <f>SUM(K224:K226)</f>
        <v>5298.2</v>
      </c>
      <c r="L223" s="17"/>
    </row>
    <row r="224" spans="1:12" s="15" customFormat="1" ht="34.950000000000003" customHeight="1" x14ac:dyDescent="0.25">
      <c r="A224" s="46"/>
      <c r="B224" s="60" t="s">
        <v>54</v>
      </c>
      <c r="C224" s="51">
        <v>918</v>
      </c>
      <c r="D224" s="23" t="s">
        <v>6</v>
      </c>
      <c r="E224" s="23" t="s">
        <v>89</v>
      </c>
      <c r="F224" s="23" t="s">
        <v>4</v>
      </c>
      <c r="G224" s="51">
        <v>1</v>
      </c>
      <c r="H224" s="23" t="s">
        <v>4</v>
      </c>
      <c r="I224" s="23" t="s">
        <v>98</v>
      </c>
      <c r="J224" s="23" t="s">
        <v>55</v>
      </c>
      <c r="K224" s="25">
        <v>5233.3999999999996</v>
      </c>
      <c r="L224" s="17"/>
    </row>
    <row r="225" spans="1:12" s="15" customFormat="1" ht="34.200000000000003" customHeight="1" x14ac:dyDescent="0.25">
      <c r="A225" s="46"/>
      <c r="B225" s="60" t="s">
        <v>155</v>
      </c>
      <c r="C225" s="51">
        <v>918</v>
      </c>
      <c r="D225" s="23" t="s">
        <v>6</v>
      </c>
      <c r="E225" s="23" t="s">
        <v>89</v>
      </c>
      <c r="F225" s="23" t="s">
        <v>4</v>
      </c>
      <c r="G225" s="51">
        <v>1</v>
      </c>
      <c r="H225" s="23" t="s">
        <v>4</v>
      </c>
      <c r="I225" s="23" t="s">
        <v>98</v>
      </c>
      <c r="J225" s="23" t="s">
        <v>57</v>
      </c>
      <c r="K225" s="25">
        <f>5298.2-5235.5</f>
        <v>62.699999999999818</v>
      </c>
      <c r="L225" s="17"/>
    </row>
    <row r="226" spans="1:12" s="15" customFormat="1" x14ac:dyDescent="0.25">
      <c r="A226" s="47"/>
      <c r="B226" s="60" t="s">
        <v>59</v>
      </c>
      <c r="C226" s="51">
        <v>918</v>
      </c>
      <c r="D226" s="23" t="s">
        <v>6</v>
      </c>
      <c r="E226" s="23" t="s">
        <v>89</v>
      </c>
      <c r="F226" s="23" t="s">
        <v>4</v>
      </c>
      <c r="G226" s="51">
        <v>1</v>
      </c>
      <c r="H226" s="23" t="s">
        <v>4</v>
      </c>
      <c r="I226" s="23" t="s">
        <v>98</v>
      </c>
      <c r="J226" s="23" t="s">
        <v>60</v>
      </c>
      <c r="K226" s="25">
        <v>2.1</v>
      </c>
      <c r="L226" s="17"/>
    </row>
    <row r="227" spans="1:12" s="15" customFormat="1" x14ac:dyDescent="0.25">
      <c r="A227" s="45"/>
      <c r="B227" s="60" t="s">
        <v>292</v>
      </c>
      <c r="C227" s="22">
        <v>918</v>
      </c>
      <c r="D227" s="23" t="s">
        <v>6</v>
      </c>
      <c r="E227" s="23" t="s">
        <v>89</v>
      </c>
      <c r="F227" s="23" t="s">
        <v>4</v>
      </c>
      <c r="G227" s="51">
        <v>1</v>
      </c>
      <c r="H227" s="23" t="s">
        <v>4</v>
      </c>
      <c r="I227" s="23" t="s">
        <v>291</v>
      </c>
      <c r="J227" s="23"/>
      <c r="K227" s="25">
        <f>SUM(K228)</f>
        <v>22.8</v>
      </c>
      <c r="L227" s="17"/>
    </row>
    <row r="228" spans="1:12" s="15" customFormat="1" ht="31.2" x14ac:dyDescent="0.25">
      <c r="A228" s="46"/>
      <c r="B228" s="60" t="s">
        <v>155</v>
      </c>
      <c r="C228" s="22">
        <v>918</v>
      </c>
      <c r="D228" s="23" t="s">
        <v>6</v>
      </c>
      <c r="E228" s="23" t="s">
        <v>89</v>
      </c>
      <c r="F228" s="23" t="s">
        <v>4</v>
      </c>
      <c r="G228" s="51">
        <v>1</v>
      </c>
      <c r="H228" s="23" t="s">
        <v>4</v>
      </c>
      <c r="I228" s="23" t="s">
        <v>291</v>
      </c>
      <c r="J228" s="23" t="s">
        <v>57</v>
      </c>
      <c r="K228" s="25">
        <v>22.8</v>
      </c>
      <c r="L228" s="17"/>
    </row>
    <row r="229" spans="1:12" s="15" customFormat="1" x14ac:dyDescent="0.25">
      <c r="A229" s="46"/>
      <c r="B229" s="60" t="s">
        <v>18</v>
      </c>
      <c r="C229" s="51">
        <v>918</v>
      </c>
      <c r="D229" s="24" t="s">
        <v>8</v>
      </c>
      <c r="E229" s="23"/>
      <c r="F229" s="23"/>
      <c r="G229" s="51"/>
      <c r="H229" s="23"/>
      <c r="I229" s="23"/>
      <c r="J229" s="23"/>
      <c r="K229" s="25">
        <f>K230</f>
        <v>16.7</v>
      </c>
      <c r="L229" s="17"/>
    </row>
    <row r="230" spans="1:12" s="15" customFormat="1" ht="22.95" customHeight="1" x14ac:dyDescent="0.25">
      <c r="A230" s="46"/>
      <c r="B230" s="60" t="s">
        <v>293</v>
      </c>
      <c r="C230" s="22">
        <v>918</v>
      </c>
      <c r="D230" s="24" t="s">
        <v>8</v>
      </c>
      <c r="E230" s="24" t="s">
        <v>7</v>
      </c>
      <c r="F230" s="23"/>
      <c r="G230" s="23"/>
      <c r="H230" s="23"/>
      <c r="I230" s="23"/>
      <c r="J230" s="24"/>
      <c r="K230" s="25">
        <f>SUM(K231)</f>
        <v>16.7</v>
      </c>
      <c r="L230" s="17"/>
    </row>
    <row r="231" spans="1:12" s="15" customFormat="1" ht="35.4" customHeight="1" x14ac:dyDescent="0.25">
      <c r="A231" s="46"/>
      <c r="B231" s="60" t="s">
        <v>218</v>
      </c>
      <c r="C231" s="22">
        <v>918</v>
      </c>
      <c r="D231" s="24" t="s">
        <v>8</v>
      </c>
      <c r="E231" s="24" t="s">
        <v>7</v>
      </c>
      <c r="F231" s="23" t="s">
        <v>4</v>
      </c>
      <c r="G231" s="23"/>
      <c r="H231" s="23"/>
      <c r="I231" s="23"/>
      <c r="J231" s="24"/>
      <c r="K231" s="25">
        <f>SUM(K232)</f>
        <v>16.7</v>
      </c>
      <c r="L231" s="17"/>
    </row>
    <row r="232" spans="1:12" s="15" customFormat="1" ht="30.75" customHeight="1" x14ac:dyDescent="0.25">
      <c r="A232" s="46"/>
      <c r="B232" s="60" t="s">
        <v>130</v>
      </c>
      <c r="C232" s="22">
        <v>918</v>
      </c>
      <c r="D232" s="24" t="s">
        <v>8</v>
      </c>
      <c r="E232" s="24" t="s">
        <v>7</v>
      </c>
      <c r="F232" s="23" t="s">
        <v>4</v>
      </c>
      <c r="G232" s="23" t="s">
        <v>115</v>
      </c>
      <c r="H232" s="23"/>
      <c r="I232" s="23"/>
      <c r="J232" s="24"/>
      <c r="K232" s="25">
        <f>SUM(K233)</f>
        <v>16.7</v>
      </c>
      <c r="L232" s="17"/>
    </row>
    <row r="233" spans="1:12" s="15" customFormat="1" ht="30.75" customHeight="1" x14ac:dyDescent="0.25">
      <c r="A233" s="46"/>
      <c r="B233" s="60" t="s">
        <v>244</v>
      </c>
      <c r="C233" s="22">
        <v>918</v>
      </c>
      <c r="D233" s="24" t="s">
        <v>8</v>
      </c>
      <c r="E233" s="24" t="s">
        <v>7</v>
      </c>
      <c r="F233" s="23" t="s">
        <v>4</v>
      </c>
      <c r="G233" s="23" t="s">
        <v>115</v>
      </c>
      <c r="H233" s="23" t="s">
        <v>4</v>
      </c>
      <c r="I233" s="23"/>
      <c r="J233" s="24"/>
      <c r="K233" s="25">
        <f>SUM(K234)</f>
        <v>16.7</v>
      </c>
      <c r="L233" s="17"/>
    </row>
    <row r="234" spans="1:12" s="15" customFormat="1" ht="21.6" customHeight="1" x14ac:dyDescent="0.25">
      <c r="A234" s="46"/>
      <c r="B234" s="60" t="s">
        <v>295</v>
      </c>
      <c r="C234" s="22">
        <v>918</v>
      </c>
      <c r="D234" s="24" t="s">
        <v>8</v>
      </c>
      <c r="E234" s="24" t="s">
        <v>7</v>
      </c>
      <c r="F234" s="23" t="s">
        <v>4</v>
      </c>
      <c r="G234" s="23" t="s">
        <v>115</v>
      </c>
      <c r="H234" s="23" t="s">
        <v>4</v>
      </c>
      <c r="I234" s="23" t="s">
        <v>294</v>
      </c>
      <c r="J234" s="24"/>
      <c r="K234" s="25">
        <f>SUM(K235)</f>
        <v>16.7</v>
      </c>
      <c r="L234" s="17"/>
    </row>
    <row r="235" spans="1:12" s="15" customFormat="1" ht="31.95" customHeight="1" x14ac:dyDescent="0.25">
      <c r="A235" s="46"/>
      <c r="B235" s="60" t="s">
        <v>155</v>
      </c>
      <c r="C235" s="22">
        <v>918</v>
      </c>
      <c r="D235" s="24" t="s">
        <v>8</v>
      </c>
      <c r="E235" s="24" t="s">
        <v>7</v>
      </c>
      <c r="F235" s="23" t="s">
        <v>4</v>
      </c>
      <c r="G235" s="23" t="s">
        <v>115</v>
      </c>
      <c r="H235" s="23" t="s">
        <v>4</v>
      </c>
      <c r="I235" s="23" t="s">
        <v>294</v>
      </c>
      <c r="J235" s="24" t="s">
        <v>57</v>
      </c>
      <c r="K235" s="25">
        <v>16.7</v>
      </c>
      <c r="L235" s="17"/>
    </row>
    <row r="236" spans="1:12" s="15" customFormat="1" ht="31.2" x14ac:dyDescent="0.25">
      <c r="A236" s="46"/>
      <c r="B236" s="60" t="s">
        <v>52</v>
      </c>
      <c r="C236" s="22">
        <v>920</v>
      </c>
      <c r="D236" s="24"/>
      <c r="E236" s="24"/>
      <c r="F236" s="24"/>
      <c r="G236" s="22"/>
      <c r="H236" s="24"/>
      <c r="I236" s="24"/>
      <c r="J236" s="24"/>
      <c r="K236" s="25">
        <f>SUM(K237+K295)</f>
        <v>83492.800000000003</v>
      </c>
      <c r="L236" s="17"/>
    </row>
    <row r="237" spans="1:12" s="15" customFormat="1" x14ac:dyDescent="0.25">
      <c r="A237" s="46"/>
      <c r="B237" s="60" t="s">
        <v>14</v>
      </c>
      <c r="C237" s="22">
        <v>920</v>
      </c>
      <c r="D237" s="24" t="s">
        <v>5</v>
      </c>
      <c r="E237" s="24"/>
      <c r="F237" s="24"/>
      <c r="G237" s="22"/>
      <c r="H237" s="24"/>
      <c r="I237" s="24"/>
      <c r="J237" s="24"/>
      <c r="K237" s="25">
        <f>SUM(K238)</f>
        <v>83471.900000000009</v>
      </c>
      <c r="L237" s="17"/>
    </row>
    <row r="238" spans="1:12" s="15" customFormat="1" ht="34.5" customHeight="1" x14ac:dyDescent="0.25">
      <c r="A238" s="46"/>
      <c r="B238" s="60" t="s">
        <v>286</v>
      </c>
      <c r="C238" s="22">
        <v>920</v>
      </c>
      <c r="D238" s="24" t="s">
        <v>5</v>
      </c>
      <c r="E238" s="23" t="s">
        <v>21</v>
      </c>
      <c r="F238" s="24"/>
      <c r="G238" s="22"/>
      <c r="H238" s="24"/>
      <c r="I238" s="24"/>
      <c r="J238" s="24"/>
      <c r="K238" s="25">
        <f>SUM(K239)</f>
        <v>83471.900000000009</v>
      </c>
      <c r="L238" s="17"/>
    </row>
    <row r="239" spans="1:12" s="15" customFormat="1" ht="31.2" x14ac:dyDescent="0.25">
      <c r="A239" s="43"/>
      <c r="B239" s="62" t="s">
        <v>178</v>
      </c>
      <c r="C239" s="22">
        <v>920</v>
      </c>
      <c r="D239" s="24" t="s">
        <v>5</v>
      </c>
      <c r="E239" s="23" t="s">
        <v>21</v>
      </c>
      <c r="F239" s="24" t="s">
        <v>40</v>
      </c>
      <c r="G239" s="22"/>
      <c r="H239" s="24"/>
      <c r="I239" s="24"/>
      <c r="J239" s="24"/>
      <c r="K239" s="25">
        <f>SUM(K240+K268+K278)</f>
        <v>83471.900000000009</v>
      </c>
      <c r="L239" s="17"/>
    </row>
    <row r="240" spans="1:12" s="15" customFormat="1" ht="31.2" x14ac:dyDescent="0.25">
      <c r="A240" s="43"/>
      <c r="B240" s="62" t="s">
        <v>219</v>
      </c>
      <c r="C240" s="22">
        <v>920</v>
      </c>
      <c r="D240" s="24" t="s">
        <v>5</v>
      </c>
      <c r="E240" s="23" t="s">
        <v>21</v>
      </c>
      <c r="F240" s="24" t="s">
        <v>40</v>
      </c>
      <c r="G240" s="22">
        <v>1</v>
      </c>
      <c r="H240" s="24"/>
      <c r="I240" s="24"/>
      <c r="J240" s="24"/>
      <c r="K240" s="25">
        <f>SUM(K241+K259)</f>
        <v>52793.100000000006</v>
      </c>
      <c r="L240" s="17"/>
    </row>
    <row r="241" spans="1:12" s="15" customFormat="1" ht="31.2" x14ac:dyDescent="0.25">
      <c r="A241" s="44"/>
      <c r="B241" s="62" t="s">
        <v>158</v>
      </c>
      <c r="C241" s="22">
        <v>920</v>
      </c>
      <c r="D241" s="24" t="s">
        <v>5</v>
      </c>
      <c r="E241" s="23" t="s">
        <v>21</v>
      </c>
      <c r="F241" s="24" t="s">
        <v>40</v>
      </c>
      <c r="G241" s="22">
        <v>1</v>
      </c>
      <c r="H241" s="24" t="s">
        <v>2</v>
      </c>
      <c r="I241" s="24"/>
      <c r="J241" s="24"/>
      <c r="K241" s="25">
        <f>SUM(K242+K256+K246+K250+K254)</f>
        <v>48435.3</v>
      </c>
      <c r="L241" s="17"/>
    </row>
    <row r="242" spans="1:12" s="15" customFormat="1" ht="46.8" x14ac:dyDescent="0.25">
      <c r="A242" s="42"/>
      <c r="B242" s="62" t="s">
        <v>84</v>
      </c>
      <c r="C242" s="22">
        <v>920</v>
      </c>
      <c r="D242" s="24" t="s">
        <v>5</v>
      </c>
      <c r="E242" s="23" t="s">
        <v>21</v>
      </c>
      <c r="F242" s="24" t="s">
        <v>40</v>
      </c>
      <c r="G242" s="22">
        <v>1</v>
      </c>
      <c r="H242" s="24" t="s">
        <v>2</v>
      </c>
      <c r="I242" s="24" t="s">
        <v>110</v>
      </c>
      <c r="J242" s="24"/>
      <c r="K242" s="25">
        <f t="shared" ref="K242" si="20">SUM(K243:K245)</f>
        <v>9751.6</v>
      </c>
      <c r="L242" s="17"/>
    </row>
    <row r="243" spans="1:12" s="15" customFormat="1" ht="31.2" x14ac:dyDescent="0.25">
      <c r="A243" s="43"/>
      <c r="B243" s="60" t="s">
        <v>54</v>
      </c>
      <c r="C243" s="22">
        <v>920</v>
      </c>
      <c r="D243" s="24" t="s">
        <v>5</v>
      </c>
      <c r="E243" s="23" t="s">
        <v>21</v>
      </c>
      <c r="F243" s="24" t="s">
        <v>40</v>
      </c>
      <c r="G243" s="22">
        <v>1</v>
      </c>
      <c r="H243" s="24" t="s">
        <v>2</v>
      </c>
      <c r="I243" s="24" t="s">
        <v>110</v>
      </c>
      <c r="J243" s="24" t="s">
        <v>55</v>
      </c>
      <c r="K243" s="25">
        <v>7508.3</v>
      </c>
      <c r="L243" s="17"/>
    </row>
    <row r="244" spans="1:12" s="15" customFormat="1" ht="31.2" x14ac:dyDescent="0.25">
      <c r="A244" s="43"/>
      <c r="B244" s="60" t="s">
        <v>155</v>
      </c>
      <c r="C244" s="22">
        <v>920</v>
      </c>
      <c r="D244" s="24" t="s">
        <v>5</v>
      </c>
      <c r="E244" s="23" t="s">
        <v>21</v>
      </c>
      <c r="F244" s="24" t="s">
        <v>40</v>
      </c>
      <c r="G244" s="22">
        <v>1</v>
      </c>
      <c r="H244" s="24" t="s">
        <v>2</v>
      </c>
      <c r="I244" s="24" t="s">
        <v>110</v>
      </c>
      <c r="J244" s="24" t="s">
        <v>57</v>
      </c>
      <c r="K244" s="25">
        <v>2183.6999999999998</v>
      </c>
      <c r="L244" s="17"/>
    </row>
    <row r="245" spans="1:12" s="15" customFormat="1" x14ac:dyDescent="0.25">
      <c r="A245" s="43"/>
      <c r="B245" s="60" t="s">
        <v>59</v>
      </c>
      <c r="C245" s="22">
        <v>920</v>
      </c>
      <c r="D245" s="24" t="s">
        <v>5</v>
      </c>
      <c r="E245" s="23" t="s">
        <v>21</v>
      </c>
      <c r="F245" s="24" t="s">
        <v>40</v>
      </c>
      <c r="G245" s="22">
        <v>1</v>
      </c>
      <c r="H245" s="24" t="s">
        <v>2</v>
      </c>
      <c r="I245" s="24" t="s">
        <v>110</v>
      </c>
      <c r="J245" s="24" t="s">
        <v>60</v>
      </c>
      <c r="K245" s="25">
        <v>59.6</v>
      </c>
      <c r="L245" s="17"/>
    </row>
    <row r="246" spans="1:12" s="15" customFormat="1" ht="63.6" customHeight="1" x14ac:dyDescent="0.25">
      <c r="A246" s="43"/>
      <c r="B246" s="60" t="s">
        <v>198</v>
      </c>
      <c r="C246" s="22">
        <v>920</v>
      </c>
      <c r="D246" s="24" t="s">
        <v>5</v>
      </c>
      <c r="E246" s="23" t="s">
        <v>21</v>
      </c>
      <c r="F246" s="24" t="s">
        <v>40</v>
      </c>
      <c r="G246" s="22">
        <v>1</v>
      </c>
      <c r="H246" s="24" t="s">
        <v>2</v>
      </c>
      <c r="I246" s="24" t="s">
        <v>197</v>
      </c>
      <c r="J246" s="24"/>
      <c r="K246" s="25">
        <f>SUM(K247:K249)</f>
        <v>21352</v>
      </c>
      <c r="L246" s="17"/>
    </row>
    <row r="247" spans="1:12" s="15" customFormat="1" ht="31.2" x14ac:dyDescent="0.25">
      <c r="A247" s="43"/>
      <c r="B247" s="60" t="s">
        <v>54</v>
      </c>
      <c r="C247" s="22">
        <v>920</v>
      </c>
      <c r="D247" s="24" t="s">
        <v>5</v>
      </c>
      <c r="E247" s="23" t="s">
        <v>21</v>
      </c>
      <c r="F247" s="24" t="s">
        <v>40</v>
      </c>
      <c r="G247" s="22">
        <v>1</v>
      </c>
      <c r="H247" s="24" t="s">
        <v>2</v>
      </c>
      <c r="I247" s="24" t="s">
        <v>197</v>
      </c>
      <c r="J247" s="24" t="s">
        <v>55</v>
      </c>
      <c r="K247" s="25">
        <v>17103.5</v>
      </c>
      <c r="L247" s="17"/>
    </row>
    <row r="248" spans="1:12" s="15" customFormat="1" ht="31.2" x14ac:dyDescent="0.25">
      <c r="A248" s="43"/>
      <c r="B248" s="60" t="s">
        <v>155</v>
      </c>
      <c r="C248" s="22">
        <v>920</v>
      </c>
      <c r="D248" s="24" t="s">
        <v>5</v>
      </c>
      <c r="E248" s="23" t="s">
        <v>21</v>
      </c>
      <c r="F248" s="24" t="s">
        <v>40</v>
      </c>
      <c r="G248" s="22">
        <v>1</v>
      </c>
      <c r="H248" s="24" t="s">
        <v>2</v>
      </c>
      <c r="I248" s="24" t="s">
        <v>197</v>
      </c>
      <c r="J248" s="24" t="s">
        <v>57</v>
      </c>
      <c r="K248" s="25">
        <v>4112.6000000000004</v>
      </c>
      <c r="L248" s="17"/>
    </row>
    <row r="249" spans="1:12" s="15" customFormat="1" x14ac:dyDescent="0.25">
      <c r="A249" s="43"/>
      <c r="B249" s="60" t="s">
        <v>59</v>
      </c>
      <c r="C249" s="22">
        <v>920</v>
      </c>
      <c r="D249" s="24" t="s">
        <v>5</v>
      </c>
      <c r="E249" s="23" t="s">
        <v>21</v>
      </c>
      <c r="F249" s="24" t="s">
        <v>40</v>
      </c>
      <c r="G249" s="22">
        <v>1</v>
      </c>
      <c r="H249" s="24" t="s">
        <v>2</v>
      </c>
      <c r="I249" s="24" t="s">
        <v>197</v>
      </c>
      <c r="J249" s="24" t="s">
        <v>60</v>
      </c>
      <c r="K249" s="25">
        <v>135.9</v>
      </c>
      <c r="L249" s="17"/>
    </row>
    <row r="250" spans="1:12" s="15" customFormat="1" ht="51.6" customHeight="1" x14ac:dyDescent="0.25">
      <c r="A250" s="43"/>
      <c r="B250" s="60" t="s">
        <v>199</v>
      </c>
      <c r="C250" s="22">
        <v>920</v>
      </c>
      <c r="D250" s="24" t="s">
        <v>5</v>
      </c>
      <c r="E250" s="23" t="s">
        <v>21</v>
      </c>
      <c r="F250" s="24" t="s">
        <v>40</v>
      </c>
      <c r="G250" s="22">
        <v>1</v>
      </c>
      <c r="H250" s="24" t="s">
        <v>2</v>
      </c>
      <c r="I250" s="24" t="s">
        <v>200</v>
      </c>
      <c r="J250" s="24"/>
      <c r="K250" s="25">
        <f>K251+K252+K253</f>
        <v>7102.9</v>
      </c>
      <c r="L250" s="17"/>
    </row>
    <row r="251" spans="1:12" s="15" customFormat="1" ht="31.2" x14ac:dyDescent="0.25">
      <c r="A251" s="43"/>
      <c r="B251" s="60" t="s">
        <v>54</v>
      </c>
      <c r="C251" s="22">
        <v>920</v>
      </c>
      <c r="D251" s="24" t="s">
        <v>5</v>
      </c>
      <c r="E251" s="23" t="s">
        <v>21</v>
      </c>
      <c r="F251" s="24" t="s">
        <v>40</v>
      </c>
      <c r="G251" s="22">
        <v>1</v>
      </c>
      <c r="H251" s="24" t="s">
        <v>2</v>
      </c>
      <c r="I251" s="24" t="s">
        <v>200</v>
      </c>
      <c r="J251" s="24" t="s">
        <v>55</v>
      </c>
      <c r="K251" s="25">
        <v>5922</v>
      </c>
      <c r="L251" s="17"/>
    </row>
    <row r="252" spans="1:12" s="15" customFormat="1" ht="31.2" x14ac:dyDescent="0.25">
      <c r="A252" s="43"/>
      <c r="B252" s="60" t="s">
        <v>155</v>
      </c>
      <c r="C252" s="22">
        <v>920</v>
      </c>
      <c r="D252" s="24" t="s">
        <v>5</v>
      </c>
      <c r="E252" s="23" t="s">
        <v>21</v>
      </c>
      <c r="F252" s="24" t="s">
        <v>40</v>
      </c>
      <c r="G252" s="22">
        <v>1</v>
      </c>
      <c r="H252" s="24" t="s">
        <v>2</v>
      </c>
      <c r="I252" s="24" t="s">
        <v>200</v>
      </c>
      <c r="J252" s="24" t="s">
        <v>57</v>
      </c>
      <c r="K252" s="25">
        <v>1046.7</v>
      </c>
      <c r="L252" s="17"/>
    </row>
    <row r="253" spans="1:12" s="15" customFormat="1" x14ac:dyDescent="0.25">
      <c r="A253" s="43"/>
      <c r="B253" s="60" t="s">
        <v>59</v>
      </c>
      <c r="C253" s="22">
        <v>920</v>
      </c>
      <c r="D253" s="24" t="s">
        <v>5</v>
      </c>
      <c r="E253" s="23" t="s">
        <v>21</v>
      </c>
      <c r="F253" s="24" t="s">
        <v>40</v>
      </c>
      <c r="G253" s="22">
        <v>1</v>
      </c>
      <c r="H253" s="24" t="s">
        <v>2</v>
      </c>
      <c r="I253" s="24" t="s">
        <v>200</v>
      </c>
      <c r="J253" s="24" t="s">
        <v>60</v>
      </c>
      <c r="K253" s="25">
        <v>134.19999999999999</v>
      </c>
      <c r="L253" s="17"/>
    </row>
    <row r="254" spans="1:12" s="15" customFormat="1" ht="47.4" customHeight="1" x14ac:dyDescent="0.25">
      <c r="A254" s="44"/>
      <c r="B254" s="60" t="s">
        <v>314</v>
      </c>
      <c r="C254" s="22">
        <v>920</v>
      </c>
      <c r="D254" s="24" t="s">
        <v>5</v>
      </c>
      <c r="E254" s="23" t="s">
        <v>21</v>
      </c>
      <c r="F254" s="24" t="s">
        <v>40</v>
      </c>
      <c r="G254" s="22">
        <v>1</v>
      </c>
      <c r="H254" s="24" t="s">
        <v>2</v>
      </c>
      <c r="I254" s="24" t="s">
        <v>204</v>
      </c>
      <c r="J254" s="24"/>
      <c r="K254" s="25">
        <f>SUM(K255)</f>
        <v>1283.0999999999999</v>
      </c>
      <c r="L254" s="17"/>
    </row>
    <row r="255" spans="1:12" s="15" customFormat="1" ht="31.2" x14ac:dyDescent="0.25">
      <c r="A255" s="42"/>
      <c r="B255" s="60" t="s">
        <v>155</v>
      </c>
      <c r="C255" s="22">
        <v>920</v>
      </c>
      <c r="D255" s="24" t="s">
        <v>5</v>
      </c>
      <c r="E255" s="23" t="s">
        <v>21</v>
      </c>
      <c r="F255" s="24" t="s">
        <v>40</v>
      </c>
      <c r="G255" s="22">
        <v>1</v>
      </c>
      <c r="H255" s="24" t="s">
        <v>2</v>
      </c>
      <c r="I255" s="24" t="s">
        <v>204</v>
      </c>
      <c r="J255" s="24" t="s">
        <v>57</v>
      </c>
      <c r="K255" s="25">
        <f>520.4+762.7</f>
        <v>1283.0999999999999</v>
      </c>
      <c r="L255" s="17"/>
    </row>
    <row r="256" spans="1:12" s="15" customFormat="1" ht="62.4" x14ac:dyDescent="0.25">
      <c r="A256" s="43"/>
      <c r="B256" s="71" t="s">
        <v>278</v>
      </c>
      <c r="C256" s="22">
        <v>920</v>
      </c>
      <c r="D256" s="24" t="s">
        <v>5</v>
      </c>
      <c r="E256" s="23" t="s">
        <v>21</v>
      </c>
      <c r="F256" s="23" t="s">
        <v>40</v>
      </c>
      <c r="G256" s="23" t="s">
        <v>115</v>
      </c>
      <c r="H256" s="23" t="s">
        <v>2</v>
      </c>
      <c r="I256" s="23" t="s">
        <v>171</v>
      </c>
      <c r="J256" s="24"/>
      <c r="K256" s="25">
        <f>SUM(K257:K258)</f>
        <v>8945.7000000000007</v>
      </c>
      <c r="L256" s="17"/>
    </row>
    <row r="257" spans="1:12" s="15" customFormat="1" ht="31.2" x14ac:dyDescent="0.25">
      <c r="A257" s="43"/>
      <c r="B257" s="60" t="s">
        <v>155</v>
      </c>
      <c r="C257" s="22">
        <v>920</v>
      </c>
      <c r="D257" s="24" t="s">
        <v>5</v>
      </c>
      <c r="E257" s="23" t="s">
        <v>21</v>
      </c>
      <c r="F257" s="23" t="s">
        <v>40</v>
      </c>
      <c r="G257" s="23" t="s">
        <v>115</v>
      </c>
      <c r="H257" s="23" t="s">
        <v>2</v>
      </c>
      <c r="I257" s="23" t="s">
        <v>171</v>
      </c>
      <c r="J257" s="24" t="s">
        <v>57</v>
      </c>
      <c r="K257" s="25">
        <v>4918.8999999999996</v>
      </c>
      <c r="L257" s="17"/>
    </row>
    <row r="258" spans="1:12" s="15" customFormat="1" ht="18.75" customHeight="1" x14ac:dyDescent="0.25">
      <c r="A258" s="43"/>
      <c r="B258" s="60" t="s">
        <v>22</v>
      </c>
      <c r="C258" s="22">
        <v>920</v>
      </c>
      <c r="D258" s="24" t="s">
        <v>5</v>
      </c>
      <c r="E258" s="23" t="s">
        <v>21</v>
      </c>
      <c r="F258" s="23" t="s">
        <v>40</v>
      </c>
      <c r="G258" s="23" t="s">
        <v>115</v>
      </c>
      <c r="H258" s="23" t="s">
        <v>2</v>
      </c>
      <c r="I258" s="23" t="s">
        <v>171</v>
      </c>
      <c r="J258" s="24" t="s">
        <v>69</v>
      </c>
      <c r="K258" s="25">
        <v>4026.8</v>
      </c>
      <c r="L258" s="17"/>
    </row>
    <row r="259" spans="1:12" s="15" customFormat="1" ht="31.2" x14ac:dyDescent="0.25">
      <c r="A259" s="43"/>
      <c r="B259" s="60" t="s">
        <v>132</v>
      </c>
      <c r="C259" s="22">
        <v>920</v>
      </c>
      <c r="D259" s="24" t="s">
        <v>5</v>
      </c>
      <c r="E259" s="23" t="s">
        <v>21</v>
      </c>
      <c r="F259" s="24" t="s">
        <v>40</v>
      </c>
      <c r="G259" s="22">
        <v>1</v>
      </c>
      <c r="H259" s="24" t="s">
        <v>4</v>
      </c>
      <c r="I259" s="24"/>
      <c r="J259" s="24"/>
      <c r="K259" s="25">
        <f>SUM(K260+K264+K266)</f>
        <v>4357.8</v>
      </c>
      <c r="L259" s="17"/>
    </row>
    <row r="260" spans="1:12" s="15" customFormat="1" x14ac:dyDescent="0.25">
      <c r="A260" s="43"/>
      <c r="B260" s="60" t="s">
        <v>53</v>
      </c>
      <c r="C260" s="22">
        <v>920</v>
      </c>
      <c r="D260" s="24" t="s">
        <v>5</v>
      </c>
      <c r="E260" s="23" t="s">
        <v>21</v>
      </c>
      <c r="F260" s="24" t="s">
        <v>40</v>
      </c>
      <c r="G260" s="22">
        <v>1</v>
      </c>
      <c r="H260" s="24" t="s">
        <v>4</v>
      </c>
      <c r="I260" s="24" t="s">
        <v>98</v>
      </c>
      <c r="J260" s="24"/>
      <c r="K260" s="25">
        <f>SUM(K261:K263)</f>
        <v>4226.8999999999996</v>
      </c>
      <c r="L260" s="17"/>
    </row>
    <row r="261" spans="1:12" s="15" customFormat="1" ht="33" customHeight="1" x14ac:dyDescent="0.25">
      <c r="A261" s="43"/>
      <c r="B261" s="60" t="s">
        <v>54</v>
      </c>
      <c r="C261" s="22">
        <v>920</v>
      </c>
      <c r="D261" s="24" t="s">
        <v>5</v>
      </c>
      <c r="E261" s="23" t="s">
        <v>21</v>
      </c>
      <c r="F261" s="24" t="s">
        <v>40</v>
      </c>
      <c r="G261" s="22">
        <v>1</v>
      </c>
      <c r="H261" s="24" t="s">
        <v>4</v>
      </c>
      <c r="I261" s="24" t="s">
        <v>98</v>
      </c>
      <c r="J261" s="24" t="s">
        <v>55</v>
      </c>
      <c r="K261" s="25">
        <v>4064.1</v>
      </c>
      <c r="L261" s="17"/>
    </row>
    <row r="262" spans="1:12" s="15" customFormat="1" ht="31.2" x14ac:dyDescent="0.25">
      <c r="A262" s="43"/>
      <c r="B262" s="60" t="s">
        <v>155</v>
      </c>
      <c r="C262" s="22">
        <v>920</v>
      </c>
      <c r="D262" s="24" t="s">
        <v>5</v>
      </c>
      <c r="E262" s="23" t="s">
        <v>21</v>
      </c>
      <c r="F262" s="24" t="s">
        <v>40</v>
      </c>
      <c r="G262" s="22">
        <v>1</v>
      </c>
      <c r="H262" s="24" t="s">
        <v>4</v>
      </c>
      <c r="I262" s="24" t="s">
        <v>98</v>
      </c>
      <c r="J262" s="24" t="s">
        <v>57</v>
      </c>
      <c r="K262" s="25">
        <v>162.80000000000001</v>
      </c>
      <c r="L262" s="17"/>
    </row>
    <row r="263" spans="1:12" s="15" customFormat="1" x14ac:dyDescent="0.25">
      <c r="A263" s="43"/>
      <c r="B263" s="60" t="s">
        <v>59</v>
      </c>
      <c r="C263" s="22">
        <v>920</v>
      </c>
      <c r="D263" s="24" t="s">
        <v>5</v>
      </c>
      <c r="E263" s="23" t="s">
        <v>21</v>
      </c>
      <c r="F263" s="24" t="s">
        <v>40</v>
      </c>
      <c r="G263" s="22">
        <v>1</v>
      </c>
      <c r="H263" s="24" t="s">
        <v>4</v>
      </c>
      <c r="I263" s="24" t="s">
        <v>98</v>
      </c>
      <c r="J263" s="24" t="s">
        <v>60</v>
      </c>
      <c r="K263" s="25"/>
      <c r="L263" s="17"/>
    </row>
    <row r="264" spans="1:12" s="15" customFormat="1" x14ac:dyDescent="0.25">
      <c r="A264" s="43"/>
      <c r="B264" s="60" t="s">
        <v>292</v>
      </c>
      <c r="C264" s="22">
        <v>920</v>
      </c>
      <c r="D264" s="23" t="s">
        <v>5</v>
      </c>
      <c r="E264" s="23" t="s">
        <v>21</v>
      </c>
      <c r="F264" s="23" t="s">
        <v>40</v>
      </c>
      <c r="G264" s="51">
        <v>1</v>
      </c>
      <c r="H264" s="23" t="s">
        <v>4</v>
      </c>
      <c r="I264" s="23" t="s">
        <v>291</v>
      </c>
      <c r="J264" s="23"/>
      <c r="K264" s="25">
        <f>K265</f>
        <v>16.3</v>
      </c>
      <c r="L264" s="17"/>
    </row>
    <row r="265" spans="1:12" s="15" customFormat="1" ht="32.4" customHeight="1" x14ac:dyDescent="0.25">
      <c r="A265" s="43"/>
      <c r="B265" s="60" t="s">
        <v>155</v>
      </c>
      <c r="C265" s="22">
        <v>920</v>
      </c>
      <c r="D265" s="23" t="s">
        <v>5</v>
      </c>
      <c r="E265" s="23" t="s">
        <v>21</v>
      </c>
      <c r="F265" s="23" t="s">
        <v>40</v>
      </c>
      <c r="G265" s="51">
        <v>1</v>
      </c>
      <c r="H265" s="23" t="s">
        <v>4</v>
      </c>
      <c r="I265" s="23" t="s">
        <v>291</v>
      </c>
      <c r="J265" s="23" t="s">
        <v>57</v>
      </c>
      <c r="K265" s="25">
        <v>16.3</v>
      </c>
      <c r="L265" s="17"/>
    </row>
    <row r="266" spans="1:12" s="15" customFormat="1" ht="31.2" x14ac:dyDescent="0.25">
      <c r="A266" s="44"/>
      <c r="B266" s="63" t="s">
        <v>299</v>
      </c>
      <c r="C266" s="22">
        <v>920</v>
      </c>
      <c r="D266" s="23" t="s">
        <v>5</v>
      </c>
      <c r="E266" s="23" t="s">
        <v>21</v>
      </c>
      <c r="F266" s="23" t="s">
        <v>40</v>
      </c>
      <c r="G266" s="23" t="s">
        <v>115</v>
      </c>
      <c r="H266" s="23" t="s">
        <v>4</v>
      </c>
      <c r="I266" s="23" t="s">
        <v>298</v>
      </c>
      <c r="J266" s="23"/>
      <c r="K266" s="25">
        <f>K267</f>
        <v>114.6</v>
      </c>
      <c r="L266" s="17"/>
    </row>
    <row r="267" spans="1:12" s="15" customFormat="1" ht="31.2" x14ac:dyDescent="0.25">
      <c r="A267" s="42"/>
      <c r="B267" s="60" t="s">
        <v>155</v>
      </c>
      <c r="C267" s="22">
        <v>920</v>
      </c>
      <c r="D267" s="23" t="s">
        <v>5</v>
      </c>
      <c r="E267" s="23" t="s">
        <v>21</v>
      </c>
      <c r="F267" s="23" t="s">
        <v>40</v>
      </c>
      <c r="G267" s="23" t="s">
        <v>115</v>
      </c>
      <c r="H267" s="23" t="s">
        <v>4</v>
      </c>
      <c r="I267" s="23" t="s">
        <v>298</v>
      </c>
      <c r="J267" s="23" t="s">
        <v>57</v>
      </c>
      <c r="K267" s="25">
        <v>114.6</v>
      </c>
      <c r="L267" s="17"/>
    </row>
    <row r="268" spans="1:12" s="15" customFormat="1" ht="19.2" customHeight="1" x14ac:dyDescent="0.25">
      <c r="A268" s="43"/>
      <c r="B268" s="62" t="s">
        <v>220</v>
      </c>
      <c r="C268" s="22">
        <v>920</v>
      </c>
      <c r="D268" s="24" t="s">
        <v>5</v>
      </c>
      <c r="E268" s="23" t="s">
        <v>21</v>
      </c>
      <c r="F268" s="24" t="s">
        <v>40</v>
      </c>
      <c r="G268" s="22">
        <v>2</v>
      </c>
      <c r="H268" s="24"/>
      <c r="I268" s="24"/>
      <c r="J268" s="24"/>
      <c r="K268" s="25">
        <f>SUM(K269)</f>
        <v>8076.2</v>
      </c>
      <c r="L268" s="17"/>
    </row>
    <row r="269" spans="1:12" s="15" customFormat="1" ht="49.95" customHeight="1" x14ac:dyDescent="0.25">
      <c r="A269" s="43"/>
      <c r="B269" s="62" t="s">
        <v>133</v>
      </c>
      <c r="C269" s="22">
        <v>920</v>
      </c>
      <c r="D269" s="24" t="s">
        <v>5</v>
      </c>
      <c r="E269" s="23" t="s">
        <v>21</v>
      </c>
      <c r="F269" s="24" t="s">
        <v>40</v>
      </c>
      <c r="G269" s="22">
        <v>2</v>
      </c>
      <c r="H269" s="24" t="s">
        <v>2</v>
      </c>
      <c r="I269" s="24"/>
      <c r="J269" s="24"/>
      <c r="K269" s="25">
        <f t="shared" ref="K269" si="21">SUM(K270+K274)</f>
        <v>8076.2</v>
      </c>
      <c r="L269" s="17"/>
    </row>
    <row r="270" spans="1:12" s="15" customFormat="1" ht="50.4" customHeight="1" x14ac:dyDescent="0.25">
      <c r="A270" s="43"/>
      <c r="B270" s="60" t="s">
        <v>84</v>
      </c>
      <c r="C270" s="22">
        <v>920</v>
      </c>
      <c r="D270" s="24" t="s">
        <v>5</v>
      </c>
      <c r="E270" s="23" t="s">
        <v>21</v>
      </c>
      <c r="F270" s="24" t="s">
        <v>40</v>
      </c>
      <c r="G270" s="22">
        <v>2</v>
      </c>
      <c r="H270" s="24" t="s">
        <v>2</v>
      </c>
      <c r="I270" s="24" t="s">
        <v>110</v>
      </c>
      <c r="J270" s="24"/>
      <c r="K270" s="25">
        <f>SUM(K271:K273)</f>
        <v>7332.2</v>
      </c>
      <c r="L270" s="17"/>
    </row>
    <row r="271" spans="1:12" s="15" customFormat="1" ht="31.2" x14ac:dyDescent="0.25">
      <c r="A271" s="43"/>
      <c r="B271" s="60" t="s">
        <v>54</v>
      </c>
      <c r="C271" s="22">
        <v>920</v>
      </c>
      <c r="D271" s="24" t="s">
        <v>5</v>
      </c>
      <c r="E271" s="23" t="s">
        <v>21</v>
      </c>
      <c r="F271" s="24" t="s">
        <v>40</v>
      </c>
      <c r="G271" s="22">
        <v>2</v>
      </c>
      <c r="H271" s="24" t="s">
        <v>2</v>
      </c>
      <c r="I271" s="24" t="s">
        <v>110</v>
      </c>
      <c r="J271" s="24" t="s">
        <v>55</v>
      </c>
      <c r="K271" s="25">
        <v>6579.1</v>
      </c>
      <c r="L271" s="17"/>
    </row>
    <row r="272" spans="1:12" s="15" customFormat="1" ht="31.2" x14ac:dyDescent="0.25">
      <c r="A272" s="43"/>
      <c r="B272" s="60" t="s">
        <v>155</v>
      </c>
      <c r="C272" s="22">
        <v>920</v>
      </c>
      <c r="D272" s="24" t="s">
        <v>5</v>
      </c>
      <c r="E272" s="23" t="s">
        <v>21</v>
      </c>
      <c r="F272" s="24" t="s">
        <v>40</v>
      </c>
      <c r="G272" s="22">
        <v>2</v>
      </c>
      <c r="H272" s="24" t="s">
        <v>2</v>
      </c>
      <c r="I272" s="24" t="s">
        <v>110</v>
      </c>
      <c r="J272" s="24" t="s">
        <v>57</v>
      </c>
      <c r="K272" s="25">
        <v>741.9</v>
      </c>
      <c r="L272" s="17"/>
    </row>
    <row r="273" spans="1:12" s="15" customFormat="1" ht="16.95" customHeight="1" x14ac:dyDescent="0.25">
      <c r="A273" s="43"/>
      <c r="B273" s="60" t="s">
        <v>59</v>
      </c>
      <c r="C273" s="22">
        <v>920</v>
      </c>
      <c r="D273" s="24" t="s">
        <v>5</v>
      </c>
      <c r="E273" s="23" t="s">
        <v>21</v>
      </c>
      <c r="F273" s="24" t="s">
        <v>40</v>
      </c>
      <c r="G273" s="22">
        <v>2</v>
      </c>
      <c r="H273" s="24" t="s">
        <v>2</v>
      </c>
      <c r="I273" s="24" t="s">
        <v>110</v>
      </c>
      <c r="J273" s="24" t="s">
        <v>60</v>
      </c>
      <c r="K273" s="25">
        <v>11.2</v>
      </c>
      <c r="L273" s="17"/>
    </row>
    <row r="274" spans="1:12" s="15" customFormat="1" ht="46.8" x14ac:dyDescent="0.25">
      <c r="A274" s="43"/>
      <c r="B274" s="60" t="s">
        <v>251</v>
      </c>
      <c r="C274" s="22">
        <v>920</v>
      </c>
      <c r="D274" s="24" t="s">
        <v>5</v>
      </c>
      <c r="E274" s="23" t="s">
        <v>21</v>
      </c>
      <c r="F274" s="24" t="s">
        <v>40</v>
      </c>
      <c r="G274" s="22">
        <v>2</v>
      </c>
      <c r="H274" s="24" t="s">
        <v>2</v>
      </c>
      <c r="I274" s="24" t="s">
        <v>201</v>
      </c>
      <c r="J274" s="24"/>
      <c r="K274" s="25">
        <f>SUM(K275:K277)</f>
        <v>744</v>
      </c>
      <c r="L274" s="17"/>
    </row>
    <row r="275" spans="1:12" s="15" customFormat="1" ht="31.2" x14ac:dyDescent="0.25">
      <c r="A275" s="43"/>
      <c r="B275" s="60" t="s">
        <v>54</v>
      </c>
      <c r="C275" s="22">
        <v>920</v>
      </c>
      <c r="D275" s="24" t="s">
        <v>5</v>
      </c>
      <c r="E275" s="23" t="s">
        <v>21</v>
      </c>
      <c r="F275" s="24" t="s">
        <v>40</v>
      </c>
      <c r="G275" s="22">
        <v>2</v>
      </c>
      <c r="H275" s="24" t="s">
        <v>2</v>
      </c>
      <c r="I275" s="24" t="s">
        <v>201</v>
      </c>
      <c r="J275" s="24" t="s">
        <v>55</v>
      </c>
      <c r="K275" s="25">
        <v>667.6</v>
      </c>
      <c r="L275" s="17"/>
    </row>
    <row r="276" spans="1:12" s="15" customFormat="1" ht="31.2" x14ac:dyDescent="0.25">
      <c r="A276" s="43"/>
      <c r="B276" s="60" t="s">
        <v>155</v>
      </c>
      <c r="C276" s="22">
        <v>920</v>
      </c>
      <c r="D276" s="24" t="s">
        <v>5</v>
      </c>
      <c r="E276" s="23" t="s">
        <v>21</v>
      </c>
      <c r="F276" s="24" t="s">
        <v>40</v>
      </c>
      <c r="G276" s="22">
        <v>2</v>
      </c>
      <c r="H276" s="24" t="s">
        <v>2</v>
      </c>
      <c r="I276" s="24" t="s">
        <v>201</v>
      </c>
      <c r="J276" s="24" t="s">
        <v>57</v>
      </c>
      <c r="K276" s="25">
        <v>75.3</v>
      </c>
      <c r="L276" s="17"/>
    </row>
    <row r="277" spans="1:12" s="15" customFormat="1" x14ac:dyDescent="0.25">
      <c r="A277" s="43"/>
      <c r="B277" s="60" t="s">
        <v>59</v>
      </c>
      <c r="C277" s="22">
        <v>920</v>
      </c>
      <c r="D277" s="24" t="s">
        <v>5</v>
      </c>
      <c r="E277" s="23" t="s">
        <v>21</v>
      </c>
      <c r="F277" s="24" t="s">
        <v>40</v>
      </c>
      <c r="G277" s="22">
        <v>2</v>
      </c>
      <c r="H277" s="24" t="s">
        <v>2</v>
      </c>
      <c r="I277" s="24" t="s">
        <v>201</v>
      </c>
      <c r="J277" s="24" t="s">
        <v>60</v>
      </c>
      <c r="K277" s="25">
        <v>1.1000000000000001</v>
      </c>
      <c r="L277" s="17"/>
    </row>
    <row r="278" spans="1:12" s="15" customFormat="1" x14ac:dyDescent="0.25">
      <c r="A278" s="44"/>
      <c r="B278" s="62" t="s">
        <v>221</v>
      </c>
      <c r="C278" s="22">
        <v>920</v>
      </c>
      <c r="D278" s="24" t="s">
        <v>5</v>
      </c>
      <c r="E278" s="23" t="s">
        <v>21</v>
      </c>
      <c r="F278" s="24" t="s">
        <v>40</v>
      </c>
      <c r="G278" s="22">
        <v>3</v>
      </c>
      <c r="H278" s="24"/>
      <c r="I278" s="24"/>
      <c r="J278" s="24"/>
      <c r="K278" s="25">
        <f t="shared" ref="K278" si="22">SUM(K279)</f>
        <v>22602.600000000002</v>
      </c>
      <c r="L278" s="17"/>
    </row>
    <row r="279" spans="1:12" s="15" customFormat="1" ht="78" x14ac:dyDescent="0.25">
      <c r="A279" s="42"/>
      <c r="B279" s="73" t="s">
        <v>134</v>
      </c>
      <c r="C279" s="22">
        <v>920</v>
      </c>
      <c r="D279" s="24" t="s">
        <v>5</v>
      </c>
      <c r="E279" s="23" t="s">
        <v>21</v>
      </c>
      <c r="F279" s="24" t="s">
        <v>40</v>
      </c>
      <c r="G279" s="22">
        <v>3</v>
      </c>
      <c r="H279" s="24" t="s">
        <v>2</v>
      </c>
      <c r="I279" s="24"/>
      <c r="J279" s="24"/>
      <c r="K279" s="25">
        <f>SUM(K280+K284+K288+K292)</f>
        <v>22602.600000000002</v>
      </c>
      <c r="L279" s="17"/>
    </row>
    <row r="280" spans="1:12" s="15" customFormat="1" ht="46.8" x14ac:dyDescent="0.25">
      <c r="A280" s="43"/>
      <c r="B280" s="60" t="s">
        <v>84</v>
      </c>
      <c r="C280" s="22">
        <v>920</v>
      </c>
      <c r="D280" s="24" t="s">
        <v>5</v>
      </c>
      <c r="E280" s="23" t="s">
        <v>21</v>
      </c>
      <c r="F280" s="24" t="s">
        <v>40</v>
      </c>
      <c r="G280" s="22">
        <v>3</v>
      </c>
      <c r="H280" s="24" t="s">
        <v>2</v>
      </c>
      <c r="I280" s="24" t="s">
        <v>110</v>
      </c>
      <c r="J280" s="24"/>
      <c r="K280" s="25">
        <f>SUM(K281:K283)</f>
        <v>11866.9</v>
      </c>
      <c r="L280" s="17"/>
    </row>
    <row r="281" spans="1:12" s="15" customFormat="1" ht="31.2" x14ac:dyDescent="0.25">
      <c r="A281" s="43"/>
      <c r="B281" s="60" t="s">
        <v>54</v>
      </c>
      <c r="C281" s="22">
        <v>920</v>
      </c>
      <c r="D281" s="24" t="s">
        <v>5</v>
      </c>
      <c r="E281" s="23" t="s">
        <v>21</v>
      </c>
      <c r="F281" s="24" t="s">
        <v>40</v>
      </c>
      <c r="G281" s="22">
        <v>3</v>
      </c>
      <c r="H281" s="24" t="s">
        <v>2</v>
      </c>
      <c r="I281" s="24" t="s">
        <v>110</v>
      </c>
      <c r="J281" s="24" t="s">
        <v>55</v>
      </c>
      <c r="K281" s="25">
        <v>9973.4</v>
      </c>
      <c r="L281" s="17"/>
    </row>
    <row r="282" spans="1:12" s="15" customFormat="1" ht="18" customHeight="1" x14ac:dyDescent="0.25">
      <c r="A282" s="43"/>
      <c r="B282" s="60" t="s">
        <v>155</v>
      </c>
      <c r="C282" s="22">
        <v>920</v>
      </c>
      <c r="D282" s="24" t="s">
        <v>5</v>
      </c>
      <c r="E282" s="23" t="s">
        <v>21</v>
      </c>
      <c r="F282" s="24" t="s">
        <v>40</v>
      </c>
      <c r="G282" s="22">
        <v>3</v>
      </c>
      <c r="H282" s="24" t="s">
        <v>2</v>
      </c>
      <c r="I282" s="24" t="s">
        <v>110</v>
      </c>
      <c r="J282" s="24" t="s">
        <v>57</v>
      </c>
      <c r="K282" s="25">
        <v>1875.8</v>
      </c>
      <c r="L282" s="17"/>
    </row>
    <row r="283" spans="1:12" s="15" customFormat="1" x14ac:dyDescent="0.25">
      <c r="A283" s="43"/>
      <c r="B283" s="60" t="s">
        <v>59</v>
      </c>
      <c r="C283" s="22">
        <v>920</v>
      </c>
      <c r="D283" s="24" t="s">
        <v>5</v>
      </c>
      <c r="E283" s="23" t="s">
        <v>21</v>
      </c>
      <c r="F283" s="24" t="s">
        <v>40</v>
      </c>
      <c r="G283" s="22">
        <v>3</v>
      </c>
      <c r="H283" s="24" t="s">
        <v>2</v>
      </c>
      <c r="I283" s="24" t="s">
        <v>110</v>
      </c>
      <c r="J283" s="24" t="s">
        <v>60</v>
      </c>
      <c r="K283" s="25">
        <v>17.7</v>
      </c>
      <c r="L283" s="17"/>
    </row>
    <row r="284" spans="1:12" s="15" customFormat="1" ht="46.8" x14ac:dyDescent="0.25">
      <c r="A284" s="43"/>
      <c r="B284" s="60" t="s">
        <v>202</v>
      </c>
      <c r="C284" s="22">
        <v>920</v>
      </c>
      <c r="D284" s="24" t="s">
        <v>5</v>
      </c>
      <c r="E284" s="23" t="s">
        <v>21</v>
      </c>
      <c r="F284" s="24" t="s">
        <v>40</v>
      </c>
      <c r="G284" s="22">
        <v>3</v>
      </c>
      <c r="H284" s="24" t="s">
        <v>2</v>
      </c>
      <c r="I284" s="24" t="s">
        <v>203</v>
      </c>
      <c r="J284" s="24"/>
      <c r="K284" s="25">
        <f>SUM(K285:K287)</f>
        <v>6503.4</v>
      </c>
      <c r="L284" s="17"/>
    </row>
    <row r="285" spans="1:12" s="15" customFormat="1" ht="46.8" x14ac:dyDescent="0.25">
      <c r="A285" s="43"/>
      <c r="B285" s="60" t="s">
        <v>154</v>
      </c>
      <c r="C285" s="22">
        <v>920</v>
      </c>
      <c r="D285" s="24" t="s">
        <v>5</v>
      </c>
      <c r="E285" s="23" t="s">
        <v>21</v>
      </c>
      <c r="F285" s="24" t="s">
        <v>40</v>
      </c>
      <c r="G285" s="22">
        <v>3</v>
      </c>
      <c r="H285" s="24" t="s">
        <v>2</v>
      </c>
      <c r="I285" s="24" t="s">
        <v>203</v>
      </c>
      <c r="J285" s="24" t="s">
        <v>55</v>
      </c>
      <c r="K285" s="25">
        <v>4429.3999999999996</v>
      </c>
      <c r="L285" s="17"/>
    </row>
    <row r="286" spans="1:12" s="15" customFormat="1" ht="31.2" x14ac:dyDescent="0.25">
      <c r="A286" s="43"/>
      <c r="B286" s="60" t="s">
        <v>155</v>
      </c>
      <c r="C286" s="22">
        <v>920</v>
      </c>
      <c r="D286" s="24" t="s">
        <v>5</v>
      </c>
      <c r="E286" s="23" t="s">
        <v>21</v>
      </c>
      <c r="F286" s="24" t="s">
        <v>40</v>
      </c>
      <c r="G286" s="22">
        <v>3</v>
      </c>
      <c r="H286" s="24" t="s">
        <v>2</v>
      </c>
      <c r="I286" s="24" t="s">
        <v>203</v>
      </c>
      <c r="J286" s="24" t="s">
        <v>57</v>
      </c>
      <c r="K286" s="25">
        <v>2044.4</v>
      </c>
      <c r="L286" s="17"/>
    </row>
    <row r="287" spans="1:12" s="15" customFormat="1" x14ac:dyDescent="0.25">
      <c r="A287" s="43"/>
      <c r="B287" s="60" t="s">
        <v>59</v>
      </c>
      <c r="C287" s="22">
        <v>920</v>
      </c>
      <c r="D287" s="24" t="s">
        <v>5</v>
      </c>
      <c r="E287" s="23" t="s">
        <v>21</v>
      </c>
      <c r="F287" s="24" t="s">
        <v>40</v>
      </c>
      <c r="G287" s="22">
        <v>3</v>
      </c>
      <c r="H287" s="24" t="s">
        <v>2</v>
      </c>
      <c r="I287" s="24" t="s">
        <v>203</v>
      </c>
      <c r="J287" s="24" t="s">
        <v>60</v>
      </c>
      <c r="K287" s="25">
        <v>29.6</v>
      </c>
      <c r="L287" s="17"/>
    </row>
    <row r="288" spans="1:12" s="15" customFormat="1" ht="49.95" customHeight="1" x14ac:dyDescent="0.25">
      <c r="A288" s="43"/>
      <c r="B288" s="60" t="s">
        <v>253</v>
      </c>
      <c r="C288" s="22">
        <v>920</v>
      </c>
      <c r="D288" s="24" t="s">
        <v>5</v>
      </c>
      <c r="E288" s="23" t="s">
        <v>21</v>
      </c>
      <c r="F288" s="24" t="s">
        <v>40</v>
      </c>
      <c r="G288" s="22">
        <v>3</v>
      </c>
      <c r="H288" s="24" t="s">
        <v>2</v>
      </c>
      <c r="I288" s="24" t="s">
        <v>252</v>
      </c>
      <c r="J288" s="24"/>
      <c r="K288" s="25">
        <f>SUM(K289:K291)</f>
        <v>1140.9000000000001</v>
      </c>
      <c r="L288" s="17"/>
    </row>
    <row r="289" spans="1:12" s="15" customFormat="1" ht="31.2" x14ac:dyDescent="0.25">
      <c r="A289" s="43"/>
      <c r="B289" s="60" t="s">
        <v>54</v>
      </c>
      <c r="C289" s="22">
        <v>920</v>
      </c>
      <c r="D289" s="24" t="s">
        <v>5</v>
      </c>
      <c r="E289" s="23" t="s">
        <v>21</v>
      </c>
      <c r="F289" s="24" t="s">
        <v>40</v>
      </c>
      <c r="G289" s="22">
        <v>3</v>
      </c>
      <c r="H289" s="24" t="s">
        <v>2</v>
      </c>
      <c r="I289" s="24" t="s">
        <v>252</v>
      </c>
      <c r="J289" s="24" t="s">
        <v>55</v>
      </c>
      <c r="K289" s="25">
        <v>958.9</v>
      </c>
      <c r="L289" s="17"/>
    </row>
    <row r="290" spans="1:12" s="15" customFormat="1" ht="31.2" customHeight="1" x14ac:dyDescent="0.25">
      <c r="A290" s="44"/>
      <c r="B290" s="60" t="s">
        <v>155</v>
      </c>
      <c r="C290" s="22">
        <v>920</v>
      </c>
      <c r="D290" s="24" t="s">
        <v>5</v>
      </c>
      <c r="E290" s="23" t="s">
        <v>21</v>
      </c>
      <c r="F290" s="24" t="s">
        <v>40</v>
      </c>
      <c r="G290" s="22">
        <v>3</v>
      </c>
      <c r="H290" s="24" t="s">
        <v>2</v>
      </c>
      <c r="I290" s="24" t="s">
        <v>252</v>
      </c>
      <c r="J290" s="24" t="s">
        <v>57</v>
      </c>
      <c r="K290" s="25">
        <v>180.3</v>
      </c>
      <c r="L290" s="17"/>
    </row>
    <row r="291" spans="1:12" s="15" customFormat="1" x14ac:dyDescent="0.25">
      <c r="A291" s="42"/>
      <c r="B291" s="60" t="s">
        <v>59</v>
      </c>
      <c r="C291" s="22">
        <v>920</v>
      </c>
      <c r="D291" s="24" t="s">
        <v>5</v>
      </c>
      <c r="E291" s="23" t="s">
        <v>21</v>
      </c>
      <c r="F291" s="24" t="s">
        <v>40</v>
      </c>
      <c r="G291" s="22">
        <v>3</v>
      </c>
      <c r="H291" s="24" t="s">
        <v>2</v>
      </c>
      <c r="I291" s="24" t="s">
        <v>252</v>
      </c>
      <c r="J291" s="24" t="s">
        <v>60</v>
      </c>
      <c r="K291" s="25">
        <v>1.7</v>
      </c>
      <c r="L291" s="17"/>
    </row>
    <row r="292" spans="1:12" s="15" customFormat="1" ht="63.6" customHeight="1" x14ac:dyDescent="0.25">
      <c r="A292" s="43"/>
      <c r="B292" s="60" t="s">
        <v>310</v>
      </c>
      <c r="C292" s="22">
        <v>920</v>
      </c>
      <c r="D292" s="24" t="s">
        <v>5</v>
      </c>
      <c r="E292" s="23" t="s">
        <v>21</v>
      </c>
      <c r="F292" s="24" t="s">
        <v>40</v>
      </c>
      <c r="G292" s="22">
        <v>3</v>
      </c>
      <c r="H292" s="24" t="s">
        <v>2</v>
      </c>
      <c r="I292" s="24" t="s">
        <v>311</v>
      </c>
      <c r="J292" s="24"/>
      <c r="K292" s="25">
        <f>SUM(K293:K294)</f>
        <v>3091.4</v>
      </c>
      <c r="L292" s="17"/>
    </row>
    <row r="293" spans="1:12" s="15" customFormat="1" ht="31.2" x14ac:dyDescent="0.25">
      <c r="A293" s="43"/>
      <c r="B293" s="60" t="s">
        <v>54</v>
      </c>
      <c r="C293" s="22">
        <v>920</v>
      </c>
      <c r="D293" s="24" t="s">
        <v>5</v>
      </c>
      <c r="E293" s="23" t="s">
        <v>21</v>
      </c>
      <c r="F293" s="24" t="s">
        <v>40</v>
      </c>
      <c r="G293" s="22">
        <v>3</v>
      </c>
      <c r="H293" s="24" t="s">
        <v>2</v>
      </c>
      <c r="I293" s="24" t="s">
        <v>311</v>
      </c>
      <c r="J293" s="24" t="s">
        <v>55</v>
      </c>
      <c r="K293" s="25">
        <v>3025</v>
      </c>
      <c r="L293" s="17"/>
    </row>
    <row r="294" spans="1:12" s="15" customFormat="1" ht="31.2" x14ac:dyDescent="0.25">
      <c r="A294" s="43"/>
      <c r="B294" s="60" t="s">
        <v>155</v>
      </c>
      <c r="C294" s="22">
        <v>920</v>
      </c>
      <c r="D294" s="24" t="s">
        <v>5</v>
      </c>
      <c r="E294" s="23" t="s">
        <v>21</v>
      </c>
      <c r="F294" s="24" t="s">
        <v>40</v>
      </c>
      <c r="G294" s="22">
        <v>3</v>
      </c>
      <c r="H294" s="24" t="s">
        <v>2</v>
      </c>
      <c r="I294" s="24" t="s">
        <v>311</v>
      </c>
      <c r="J294" s="24" t="s">
        <v>57</v>
      </c>
      <c r="K294" s="25">
        <v>66.400000000000006</v>
      </c>
      <c r="L294" s="17"/>
    </row>
    <row r="295" spans="1:12" s="15" customFormat="1" x14ac:dyDescent="0.25">
      <c r="A295" s="43"/>
      <c r="B295" s="60" t="s">
        <v>18</v>
      </c>
      <c r="C295" s="22">
        <v>920</v>
      </c>
      <c r="D295" s="23" t="s">
        <v>8</v>
      </c>
      <c r="E295" s="23"/>
      <c r="F295" s="23"/>
      <c r="G295" s="23"/>
      <c r="H295" s="23"/>
      <c r="I295" s="23"/>
      <c r="J295" s="23"/>
      <c r="K295" s="25">
        <f t="shared" ref="K295:K300" si="23">SUM(K296)</f>
        <v>20.9</v>
      </c>
      <c r="L295" s="17"/>
    </row>
    <row r="296" spans="1:12" s="15" customFormat="1" x14ac:dyDescent="0.25">
      <c r="A296" s="43"/>
      <c r="B296" s="60" t="s">
        <v>293</v>
      </c>
      <c r="C296" s="22">
        <v>920</v>
      </c>
      <c r="D296" s="23" t="s">
        <v>8</v>
      </c>
      <c r="E296" s="23" t="s">
        <v>7</v>
      </c>
      <c r="F296" s="23"/>
      <c r="G296" s="23"/>
      <c r="H296" s="23"/>
      <c r="I296" s="23"/>
      <c r="J296" s="24"/>
      <c r="K296" s="25">
        <f t="shared" si="23"/>
        <v>20.9</v>
      </c>
      <c r="L296" s="17"/>
    </row>
    <row r="297" spans="1:12" s="15" customFormat="1" ht="31.2" x14ac:dyDescent="0.25">
      <c r="A297" s="43"/>
      <c r="B297" s="60" t="s">
        <v>178</v>
      </c>
      <c r="C297" s="22">
        <v>920</v>
      </c>
      <c r="D297" s="23" t="s">
        <v>8</v>
      </c>
      <c r="E297" s="23" t="s">
        <v>7</v>
      </c>
      <c r="F297" s="23" t="s">
        <v>40</v>
      </c>
      <c r="G297" s="23"/>
      <c r="H297" s="23"/>
      <c r="I297" s="23"/>
      <c r="J297" s="24"/>
      <c r="K297" s="25">
        <f t="shared" si="23"/>
        <v>20.9</v>
      </c>
      <c r="L297" s="17"/>
    </row>
    <row r="298" spans="1:12" s="15" customFormat="1" ht="31.2" x14ac:dyDescent="0.25">
      <c r="A298" s="43"/>
      <c r="B298" s="62" t="s">
        <v>219</v>
      </c>
      <c r="C298" s="22">
        <v>920</v>
      </c>
      <c r="D298" s="23" t="s">
        <v>8</v>
      </c>
      <c r="E298" s="23" t="s">
        <v>7</v>
      </c>
      <c r="F298" s="23" t="s">
        <v>40</v>
      </c>
      <c r="G298" s="23" t="s">
        <v>115</v>
      </c>
      <c r="H298" s="23"/>
      <c r="I298" s="23"/>
      <c r="J298" s="24"/>
      <c r="K298" s="25">
        <f t="shared" si="23"/>
        <v>20.9</v>
      </c>
      <c r="L298" s="17"/>
    </row>
    <row r="299" spans="1:12" s="15" customFormat="1" ht="31.2" x14ac:dyDescent="0.25">
      <c r="A299" s="43"/>
      <c r="B299" s="60" t="s">
        <v>132</v>
      </c>
      <c r="C299" s="22">
        <v>920</v>
      </c>
      <c r="D299" s="23" t="s">
        <v>8</v>
      </c>
      <c r="E299" s="23" t="s">
        <v>7</v>
      </c>
      <c r="F299" s="23" t="s">
        <v>40</v>
      </c>
      <c r="G299" s="23" t="s">
        <v>115</v>
      </c>
      <c r="H299" s="23" t="s">
        <v>4</v>
      </c>
      <c r="I299" s="23"/>
      <c r="J299" s="24"/>
      <c r="K299" s="25">
        <f t="shared" si="23"/>
        <v>20.9</v>
      </c>
      <c r="L299" s="17"/>
    </row>
    <row r="300" spans="1:12" s="15" customFormat="1" x14ac:dyDescent="0.25">
      <c r="A300" s="43"/>
      <c r="B300" s="60" t="s">
        <v>295</v>
      </c>
      <c r="C300" s="22">
        <v>920</v>
      </c>
      <c r="D300" s="23" t="s">
        <v>8</v>
      </c>
      <c r="E300" s="23" t="s">
        <v>7</v>
      </c>
      <c r="F300" s="23" t="s">
        <v>40</v>
      </c>
      <c r="G300" s="23" t="s">
        <v>115</v>
      </c>
      <c r="H300" s="23" t="s">
        <v>4</v>
      </c>
      <c r="I300" s="23" t="s">
        <v>294</v>
      </c>
      <c r="J300" s="24"/>
      <c r="K300" s="25">
        <f t="shared" si="23"/>
        <v>20.9</v>
      </c>
      <c r="L300" s="17"/>
    </row>
    <row r="301" spans="1:12" s="15" customFormat="1" ht="33.75" customHeight="1" x14ac:dyDescent="0.25">
      <c r="A301" s="43"/>
      <c r="B301" s="60" t="s">
        <v>155</v>
      </c>
      <c r="C301" s="22">
        <v>920</v>
      </c>
      <c r="D301" s="23" t="s">
        <v>8</v>
      </c>
      <c r="E301" s="23" t="s">
        <v>7</v>
      </c>
      <c r="F301" s="23" t="s">
        <v>40</v>
      </c>
      <c r="G301" s="23" t="s">
        <v>115</v>
      </c>
      <c r="H301" s="23" t="s">
        <v>4</v>
      </c>
      <c r="I301" s="23" t="s">
        <v>294</v>
      </c>
      <c r="J301" s="24" t="s">
        <v>57</v>
      </c>
      <c r="K301" s="25">
        <v>20.9</v>
      </c>
      <c r="L301" s="17"/>
    </row>
    <row r="302" spans="1:12" s="15" customFormat="1" ht="31.2" x14ac:dyDescent="0.25">
      <c r="A302" s="43"/>
      <c r="B302" s="60" t="s">
        <v>71</v>
      </c>
      <c r="C302" s="22">
        <v>921</v>
      </c>
      <c r="D302" s="24"/>
      <c r="E302" s="24"/>
      <c r="F302" s="24"/>
      <c r="G302" s="22"/>
      <c r="H302" s="24"/>
      <c r="I302" s="24"/>
      <c r="J302" s="24"/>
      <c r="K302" s="25">
        <f>SUM(K303+K328+K321)</f>
        <v>82259.600000000006</v>
      </c>
      <c r="L302" s="17"/>
    </row>
    <row r="303" spans="1:12" s="15" customFormat="1" x14ac:dyDescent="0.25">
      <c r="A303" s="43"/>
      <c r="B303" s="60" t="s">
        <v>1</v>
      </c>
      <c r="C303" s="22">
        <v>921</v>
      </c>
      <c r="D303" s="24" t="s">
        <v>2</v>
      </c>
      <c r="E303" s="24"/>
      <c r="F303" s="24"/>
      <c r="G303" s="22"/>
      <c r="H303" s="24"/>
      <c r="I303" s="24"/>
      <c r="J303" s="24"/>
      <c r="K303" s="25">
        <f t="shared" ref="K303" si="24">SUM(K304)</f>
        <v>23909</v>
      </c>
      <c r="L303" s="17"/>
    </row>
    <row r="304" spans="1:12" s="15" customFormat="1" x14ac:dyDescent="0.25">
      <c r="A304" s="43"/>
      <c r="B304" s="60" t="s">
        <v>9</v>
      </c>
      <c r="C304" s="22">
        <v>921</v>
      </c>
      <c r="D304" s="24" t="s">
        <v>2</v>
      </c>
      <c r="E304" s="24" t="s">
        <v>40</v>
      </c>
      <c r="F304" s="24"/>
      <c r="G304" s="22"/>
      <c r="H304" s="24"/>
      <c r="I304" s="24"/>
      <c r="J304" s="24"/>
      <c r="K304" s="25">
        <f>SUM(K305)</f>
        <v>23909</v>
      </c>
      <c r="L304" s="17"/>
    </row>
    <row r="305" spans="1:12" s="15" customFormat="1" x14ac:dyDescent="0.25">
      <c r="A305" s="43"/>
      <c r="B305" s="62" t="s">
        <v>222</v>
      </c>
      <c r="C305" s="22">
        <v>921</v>
      </c>
      <c r="D305" s="24" t="s">
        <v>2</v>
      </c>
      <c r="E305" s="24" t="s">
        <v>40</v>
      </c>
      <c r="F305" s="24" t="s">
        <v>117</v>
      </c>
      <c r="G305" s="22"/>
      <c r="H305" s="24"/>
      <c r="I305" s="24"/>
      <c r="J305" s="24"/>
      <c r="K305" s="25">
        <f>K306+K317</f>
        <v>23909</v>
      </c>
      <c r="L305" s="17"/>
    </row>
    <row r="306" spans="1:12" s="15" customFormat="1" ht="46.8" x14ac:dyDescent="0.25">
      <c r="A306" s="44"/>
      <c r="B306" s="62" t="s">
        <v>118</v>
      </c>
      <c r="C306" s="22">
        <v>921</v>
      </c>
      <c r="D306" s="24" t="s">
        <v>2</v>
      </c>
      <c r="E306" s="24" t="s">
        <v>40</v>
      </c>
      <c r="F306" s="24" t="s">
        <v>117</v>
      </c>
      <c r="G306" s="22">
        <v>1</v>
      </c>
      <c r="H306" s="24"/>
      <c r="I306" s="24"/>
      <c r="J306" s="24"/>
      <c r="K306" s="25">
        <f>SUM(K307+K310)</f>
        <v>23852.5</v>
      </c>
      <c r="L306" s="17"/>
    </row>
    <row r="307" spans="1:12" s="15" customFormat="1" ht="31.2" x14ac:dyDescent="0.25">
      <c r="A307" s="97">
        <v>7</v>
      </c>
      <c r="B307" s="62" t="s">
        <v>223</v>
      </c>
      <c r="C307" s="22">
        <v>921</v>
      </c>
      <c r="D307" s="24" t="s">
        <v>2</v>
      </c>
      <c r="E307" s="24" t="s">
        <v>40</v>
      </c>
      <c r="F307" s="24" t="s">
        <v>117</v>
      </c>
      <c r="G307" s="22">
        <v>1</v>
      </c>
      <c r="H307" s="24" t="s">
        <v>2</v>
      </c>
      <c r="I307" s="24"/>
      <c r="J307" s="24"/>
      <c r="K307" s="25">
        <f>SUM(K308)</f>
        <v>15638.8</v>
      </c>
      <c r="L307" s="17"/>
    </row>
    <row r="308" spans="1:12" s="15" customFormat="1" ht="46.8" x14ac:dyDescent="0.25">
      <c r="A308" s="42"/>
      <c r="B308" s="62" t="s">
        <v>84</v>
      </c>
      <c r="C308" s="22">
        <v>921</v>
      </c>
      <c r="D308" s="24" t="s">
        <v>2</v>
      </c>
      <c r="E308" s="24" t="s">
        <v>40</v>
      </c>
      <c r="F308" s="24" t="s">
        <v>117</v>
      </c>
      <c r="G308" s="22">
        <v>1</v>
      </c>
      <c r="H308" s="24" t="s">
        <v>2</v>
      </c>
      <c r="I308" s="24" t="s">
        <v>110</v>
      </c>
      <c r="J308" s="24"/>
      <c r="K308" s="25">
        <f>SUM(K309:K309)</f>
        <v>15638.8</v>
      </c>
      <c r="L308" s="17"/>
    </row>
    <row r="309" spans="1:12" s="15" customFormat="1" ht="33.6" customHeight="1" x14ac:dyDescent="0.25">
      <c r="A309" s="43"/>
      <c r="B309" s="67" t="s">
        <v>72</v>
      </c>
      <c r="C309" s="22">
        <v>921</v>
      </c>
      <c r="D309" s="24" t="s">
        <v>2</v>
      </c>
      <c r="E309" s="24" t="s">
        <v>40</v>
      </c>
      <c r="F309" s="24" t="s">
        <v>117</v>
      </c>
      <c r="G309" s="22">
        <v>1</v>
      </c>
      <c r="H309" s="24" t="s">
        <v>2</v>
      </c>
      <c r="I309" s="24" t="s">
        <v>110</v>
      </c>
      <c r="J309" s="24" t="s">
        <v>73</v>
      </c>
      <c r="K309" s="25">
        <v>15638.8</v>
      </c>
      <c r="L309" s="17"/>
    </row>
    <row r="310" spans="1:12" s="15" customFormat="1" ht="31.2" x14ac:dyDescent="0.25">
      <c r="A310" s="43"/>
      <c r="B310" s="62" t="s">
        <v>135</v>
      </c>
      <c r="C310" s="22">
        <v>921</v>
      </c>
      <c r="D310" s="24" t="s">
        <v>2</v>
      </c>
      <c r="E310" s="24" t="s">
        <v>40</v>
      </c>
      <c r="F310" s="24" t="s">
        <v>117</v>
      </c>
      <c r="G310" s="22">
        <v>1</v>
      </c>
      <c r="H310" s="24" t="s">
        <v>4</v>
      </c>
      <c r="I310" s="24"/>
      <c r="J310" s="24"/>
      <c r="K310" s="25">
        <f>SUM(K311+K315)</f>
        <v>8213.7000000000007</v>
      </c>
      <c r="L310" s="17"/>
    </row>
    <row r="311" spans="1:12" s="15" customFormat="1" x14ac:dyDescent="0.25">
      <c r="A311" s="43"/>
      <c r="B311" s="60" t="s">
        <v>53</v>
      </c>
      <c r="C311" s="22">
        <v>921</v>
      </c>
      <c r="D311" s="24" t="s">
        <v>2</v>
      </c>
      <c r="E311" s="24" t="s">
        <v>40</v>
      </c>
      <c r="F311" s="24" t="s">
        <v>117</v>
      </c>
      <c r="G311" s="22">
        <v>1</v>
      </c>
      <c r="H311" s="24" t="s">
        <v>4</v>
      </c>
      <c r="I311" s="24" t="s">
        <v>98</v>
      </c>
      <c r="J311" s="24"/>
      <c r="K311" s="25">
        <f>SUM(K312:K314)</f>
        <v>8189.7</v>
      </c>
      <c r="L311" s="17"/>
    </row>
    <row r="312" spans="1:12" s="15" customFormat="1" ht="31.2" x14ac:dyDescent="0.25">
      <c r="A312" s="43"/>
      <c r="B312" s="60" t="s">
        <v>54</v>
      </c>
      <c r="C312" s="22">
        <v>921</v>
      </c>
      <c r="D312" s="24" t="s">
        <v>2</v>
      </c>
      <c r="E312" s="24" t="s">
        <v>40</v>
      </c>
      <c r="F312" s="24" t="s">
        <v>117</v>
      </c>
      <c r="G312" s="22">
        <v>1</v>
      </c>
      <c r="H312" s="24" t="s">
        <v>4</v>
      </c>
      <c r="I312" s="24" t="s">
        <v>98</v>
      </c>
      <c r="J312" s="24" t="s">
        <v>55</v>
      </c>
      <c r="K312" s="25">
        <v>8106.8</v>
      </c>
      <c r="L312" s="17"/>
    </row>
    <row r="313" spans="1:12" s="15" customFormat="1" ht="31.2" x14ac:dyDescent="0.25">
      <c r="A313" s="43"/>
      <c r="B313" s="60" t="s">
        <v>155</v>
      </c>
      <c r="C313" s="22">
        <v>921</v>
      </c>
      <c r="D313" s="24" t="s">
        <v>2</v>
      </c>
      <c r="E313" s="24" t="s">
        <v>40</v>
      </c>
      <c r="F313" s="24" t="s">
        <v>117</v>
      </c>
      <c r="G313" s="22">
        <v>1</v>
      </c>
      <c r="H313" s="24" t="s">
        <v>4</v>
      </c>
      <c r="I313" s="24" t="s">
        <v>98</v>
      </c>
      <c r="J313" s="24" t="s">
        <v>57</v>
      </c>
      <c r="K313" s="25">
        <v>82.9</v>
      </c>
      <c r="L313" s="17"/>
    </row>
    <row r="314" spans="1:12" s="15" customFormat="1" x14ac:dyDescent="0.25">
      <c r="A314" s="43"/>
      <c r="B314" s="60" t="s">
        <v>59</v>
      </c>
      <c r="C314" s="22">
        <v>921</v>
      </c>
      <c r="D314" s="24" t="s">
        <v>2</v>
      </c>
      <c r="E314" s="24" t="s">
        <v>40</v>
      </c>
      <c r="F314" s="24" t="s">
        <v>117</v>
      </c>
      <c r="G314" s="22">
        <v>1</v>
      </c>
      <c r="H314" s="24" t="s">
        <v>4</v>
      </c>
      <c r="I314" s="24" t="s">
        <v>98</v>
      </c>
      <c r="J314" s="24" t="s">
        <v>60</v>
      </c>
      <c r="K314" s="25"/>
      <c r="L314" s="17"/>
    </row>
    <row r="315" spans="1:12" s="15" customFormat="1" x14ac:dyDescent="0.25">
      <c r="A315" s="43"/>
      <c r="B315" s="60" t="s">
        <v>292</v>
      </c>
      <c r="C315" s="22">
        <v>921</v>
      </c>
      <c r="D315" s="23" t="s">
        <v>2</v>
      </c>
      <c r="E315" s="23" t="s">
        <v>40</v>
      </c>
      <c r="F315" s="23" t="s">
        <v>117</v>
      </c>
      <c r="G315" s="51">
        <v>1</v>
      </c>
      <c r="H315" s="23" t="s">
        <v>4</v>
      </c>
      <c r="I315" s="23" t="s">
        <v>291</v>
      </c>
      <c r="J315" s="23"/>
      <c r="K315" s="25">
        <f>SUM(K316)</f>
        <v>24</v>
      </c>
      <c r="L315" s="17"/>
    </row>
    <row r="316" spans="1:12" s="15" customFormat="1" ht="31.2" x14ac:dyDescent="0.25">
      <c r="A316" s="43"/>
      <c r="B316" s="60" t="s">
        <v>155</v>
      </c>
      <c r="C316" s="22">
        <v>921</v>
      </c>
      <c r="D316" s="23" t="s">
        <v>2</v>
      </c>
      <c r="E316" s="23" t="s">
        <v>40</v>
      </c>
      <c r="F316" s="23" t="s">
        <v>117</v>
      </c>
      <c r="G316" s="51">
        <v>1</v>
      </c>
      <c r="H316" s="23" t="s">
        <v>4</v>
      </c>
      <c r="I316" s="23" t="s">
        <v>291</v>
      </c>
      <c r="J316" s="23" t="s">
        <v>57</v>
      </c>
      <c r="K316" s="25">
        <v>24</v>
      </c>
      <c r="L316" s="17"/>
    </row>
    <row r="317" spans="1:12" s="15" customFormat="1" ht="31.2" x14ac:dyDescent="0.25">
      <c r="A317" s="44"/>
      <c r="B317" s="68" t="s">
        <v>279</v>
      </c>
      <c r="C317" s="22">
        <v>921</v>
      </c>
      <c r="D317" s="24" t="s">
        <v>2</v>
      </c>
      <c r="E317" s="24" t="s">
        <v>40</v>
      </c>
      <c r="F317" s="23" t="s">
        <v>117</v>
      </c>
      <c r="G317" s="23" t="s">
        <v>174</v>
      </c>
      <c r="H317" s="23"/>
      <c r="I317" s="23"/>
      <c r="J317" s="23"/>
      <c r="K317" s="25">
        <f>K318</f>
        <v>56.5</v>
      </c>
      <c r="L317" s="17"/>
    </row>
    <row r="318" spans="1:12" s="15" customFormat="1" ht="46.8" x14ac:dyDescent="0.25">
      <c r="A318" s="42"/>
      <c r="B318" s="68" t="s">
        <v>280</v>
      </c>
      <c r="C318" s="22">
        <v>921</v>
      </c>
      <c r="D318" s="24" t="s">
        <v>2</v>
      </c>
      <c r="E318" s="24" t="s">
        <v>40</v>
      </c>
      <c r="F318" s="23" t="s">
        <v>117</v>
      </c>
      <c r="G318" s="23" t="s">
        <v>174</v>
      </c>
      <c r="H318" s="23" t="s">
        <v>2</v>
      </c>
      <c r="I318" s="23"/>
      <c r="J318" s="23"/>
      <c r="K318" s="25">
        <f>K319</f>
        <v>56.5</v>
      </c>
      <c r="L318" s="17"/>
    </row>
    <row r="319" spans="1:12" s="15" customFormat="1" ht="62.4" x14ac:dyDescent="0.25">
      <c r="A319" s="43"/>
      <c r="B319" s="60" t="s">
        <v>265</v>
      </c>
      <c r="C319" s="22">
        <v>921</v>
      </c>
      <c r="D319" s="24" t="s">
        <v>2</v>
      </c>
      <c r="E319" s="24" t="s">
        <v>40</v>
      </c>
      <c r="F319" s="23" t="s">
        <v>117</v>
      </c>
      <c r="G319" s="23" t="s">
        <v>174</v>
      </c>
      <c r="H319" s="23" t="s">
        <v>2</v>
      </c>
      <c r="I319" s="23" t="s">
        <v>264</v>
      </c>
      <c r="J319" s="23"/>
      <c r="K319" s="25">
        <f>K320</f>
        <v>56.5</v>
      </c>
      <c r="L319" s="17"/>
    </row>
    <row r="320" spans="1:12" s="15" customFormat="1" ht="31.2" x14ac:dyDescent="0.25">
      <c r="A320" s="43"/>
      <c r="B320" s="60" t="s">
        <v>155</v>
      </c>
      <c r="C320" s="22">
        <v>921</v>
      </c>
      <c r="D320" s="24" t="s">
        <v>2</v>
      </c>
      <c r="E320" s="24" t="s">
        <v>40</v>
      </c>
      <c r="F320" s="23" t="s">
        <v>117</v>
      </c>
      <c r="G320" s="23" t="s">
        <v>174</v>
      </c>
      <c r="H320" s="23" t="s">
        <v>2</v>
      </c>
      <c r="I320" s="23" t="s">
        <v>264</v>
      </c>
      <c r="J320" s="23" t="s">
        <v>57</v>
      </c>
      <c r="K320" s="25">
        <f>72.5-16</f>
        <v>56.5</v>
      </c>
      <c r="L320" s="17"/>
    </row>
    <row r="321" spans="1:12" s="15" customFormat="1" x14ac:dyDescent="0.25">
      <c r="A321" s="43"/>
      <c r="B321" s="60" t="s">
        <v>18</v>
      </c>
      <c r="C321" s="22">
        <v>921</v>
      </c>
      <c r="D321" s="23" t="s">
        <v>8</v>
      </c>
      <c r="E321" s="23"/>
      <c r="F321" s="23"/>
      <c r="G321" s="23"/>
      <c r="H321" s="23"/>
      <c r="I321" s="23"/>
      <c r="J321" s="23"/>
      <c r="K321" s="25">
        <f t="shared" ref="K321:K326" si="25">SUM(K322)</f>
        <v>21</v>
      </c>
      <c r="L321" s="17"/>
    </row>
    <row r="322" spans="1:12" s="15" customFormat="1" x14ac:dyDescent="0.25">
      <c r="A322" s="43"/>
      <c r="B322" s="60" t="s">
        <v>293</v>
      </c>
      <c r="C322" s="22">
        <v>921</v>
      </c>
      <c r="D322" s="23" t="s">
        <v>8</v>
      </c>
      <c r="E322" s="23" t="s">
        <v>7</v>
      </c>
      <c r="F322" s="23"/>
      <c r="G322" s="23"/>
      <c r="H322" s="23"/>
      <c r="I322" s="23"/>
      <c r="J322" s="24"/>
      <c r="K322" s="25">
        <f t="shared" si="25"/>
        <v>21</v>
      </c>
      <c r="L322" s="17"/>
    </row>
    <row r="323" spans="1:12" s="15" customFormat="1" x14ac:dyDescent="0.25">
      <c r="A323" s="43"/>
      <c r="B323" s="62" t="s">
        <v>222</v>
      </c>
      <c r="C323" s="22">
        <v>921</v>
      </c>
      <c r="D323" s="23" t="s">
        <v>8</v>
      </c>
      <c r="E323" s="23" t="s">
        <v>7</v>
      </c>
      <c r="F323" s="23" t="s">
        <v>117</v>
      </c>
      <c r="G323" s="23"/>
      <c r="H323" s="23"/>
      <c r="I323" s="23"/>
      <c r="J323" s="24"/>
      <c r="K323" s="25">
        <f t="shared" si="25"/>
        <v>21</v>
      </c>
      <c r="L323" s="17"/>
    </row>
    <row r="324" spans="1:12" s="15" customFormat="1" ht="46.8" x14ac:dyDescent="0.25">
      <c r="A324" s="44"/>
      <c r="B324" s="62" t="s">
        <v>118</v>
      </c>
      <c r="C324" s="22">
        <v>921</v>
      </c>
      <c r="D324" s="23" t="s">
        <v>8</v>
      </c>
      <c r="E324" s="23" t="s">
        <v>7</v>
      </c>
      <c r="F324" s="23" t="s">
        <v>117</v>
      </c>
      <c r="G324" s="51">
        <v>1</v>
      </c>
      <c r="H324" s="23"/>
      <c r="I324" s="23"/>
      <c r="J324" s="23"/>
      <c r="K324" s="25">
        <f t="shared" si="25"/>
        <v>21</v>
      </c>
      <c r="L324" s="17"/>
    </row>
    <row r="325" spans="1:12" s="15" customFormat="1" ht="31.2" x14ac:dyDescent="0.25">
      <c r="A325" s="42"/>
      <c r="B325" s="62" t="s">
        <v>135</v>
      </c>
      <c r="C325" s="22">
        <v>921</v>
      </c>
      <c r="D325" s="23" t="s">
        <v>8</v>
      </c>
      <c r="E325" s="23" t="s">
        <v>7</v>
      </c>
      <c r="F325" s="23" t="s">
        <v>117</v>
      </c>
      <c r="G325" s="51">
        <v>1</v>
      </c>
      <c r="H325" s="23" t="s">
        <v>4</v>
      </c>
      <c r="I325" s="23"/>
      <c r="J325" s="23"/>
      <c r="K325" s="25">
        <f t="shared" si="25"/>
        <v>21</v>
      </c>
      <c r="L325" s="17"/>
    </row>
    <row r="326" spans="1:12" s="15" customFormat="1" x14ac:dyDescent="0.25">
      <c r="A326" s="43"/>
      <c r="B326" s="60" t="s">
        <v>295</v>
      </c>
      <c r="C326" s="22">
        <v>921</v>
      </c>
      <c r="D326" s="23" t="s">
        <v>8</v>
      </c>
      <c r="E326" s="23" t="s">
        <v>7</v>
      </c>
      <c r="F326" s="23" t="s">
        <v>117</v>
      </c>
      <c r="G326" s="23" t="s">
        <v>115</v>
      </c>
      <c r="H326" s="23" t="s">
        <v>4</v>
      </c>
      <c r="I326" s="23" t="s">
        <v>294</v>
      </c>
      <c r="J326" s="24"/>
      <c r="K326" s="25">
        <f t="shared" si="25"/>
        <v>21</v>
      </c>
      <c r="L326" s="17"/>
    </row>
    <row r="327" spans="1:12" s="15" customFormat="1" ht="18.75" customHeight="1" x14ac:dyDescent="0.25">
      <c r="A327" s="43"/>
      <c r="B327" s="60" t="s">
        <v>155</v>
      </c>
      <c r="C327" s="22">
        <v>921</v>
      </c>
      <c r="D327" s="23" t="s">
        <v>8</v>
      </c>
      <c r="E327" s="23" t="s">
        <v>7</v>
      </c>
      <c r="F327" s="23" t="s">
        <v>117</v>
      </c>
      <c r="G327" s="23" t="s">
        <v>115</v>
      </c>
      <c r="H327" s="23" t="s">
        <v>4</v>
      </c>
      <c r="I327" s="23" t="s">
        <v>294</v>
      </c>
      <c r="J327" s="24" t="s">
        <v>57</v>
      </c>
      <c r="K327" s="25">
        <v>21</v>
      </c>
      <c r="L327" s="17"/>
    </row>
    <row r="328" spans="1:12" s="15" customFormat="1" ht="18.75" customHeight="1" x14ac:dyDescent="0.25">
      <c r="A328" s="43"/>
      <c r="B328" s="60" t="s">
        <v>20</v>
      </c>
      <c r="C328" s="22">
        <v>921</v>
      </c>
      <c r="D328" s="24" t="s">
        <v>21</v>
      </c>
      <c r="E328" s="24"/>
      <c r="F328" s="24"/>
      <c r="G328" s="22"/>
      <c r="H328" s="24"/>
      <c r="I328" s="24"/>
      <c r="J328" s="24"/>
      <c r="K328" s="25">
        <f t="shared" ref="K328:K331" si="26">SUM(K329)</f>
        <v>58329.599999999999</v>
      </c>
      <c r="L328" s="17"/>
    </row>
    <row r="329" spans="1:12" s="15" customFormat="1" x14ac:dyDescent="0.25">
      <c r="A329" s="43"/>
      <c r="B329" s="60" t="s">
        <v>28</v>
      </c>
      <c r="C329" s="22">
        <v>921</v>
      </c>
      <c r="D329" s="24" t="s">
        <v>21</v>
      </c>
      <c r="E329" s="24" t="s">
        <v>6</v>
      </c>
      <c r="F329" s="23"/>
      <c r="G329" s="23"/>
      <c r="H329" s="23"/>
      <c r="I329" s="23"/>
      <c r="J329" s="23"/>
      <c r="K329" s="25">
        <f>SUM(K330)</f>
        <v>58329.599999999999</v>
      </c>
      <c r="L329" s="17"/>
    </row>
    <row r="330" spans="1:12" s="15" customFormat="1" x14ac:dyDescent="0.25">
      <c r="A330" s="43"/>
      <c r="B330" s="62" t="s">
        <v>222</v>
      </c>
      <c r="C330" s="22">
        <v>921</v>
      </c>
      <c r="D330" s="24" t="s">
        <v>21</v>
      </c>
      <c r="E330" s="24" t="s">
        <v>6</v>
      </c>
      <c r="F330" s="23" t="s">
        <v>117</v>
      </c>
      <c r="G330" s="23"/>
      <c r="H330" s="23"/>
      <c r="I330" s="23"/>
      <c r="J330" s="23"/>
      <c r="K330" s="25">
        <f>SUM(K331)</f>
        <v>58329.599999999999</v>
      </c>
      <c r="L330" s="17"/>
    </row>
    <row r="331" spans="1:12" s="15" customFormat="1" ht="31.2" x14ac:dyDescent="0.25">
      <c r="A331" s="43"/>
      <c r="B331" s="68" t="s">
        <v>279</v>
      </c>
      <c r="C331" s="22">
        <v>921</v>
      </c>
      <c r="D331" s="24" t="s">
        <v>21</v>
      </c>
      <c r="E331" s="24" t="s">
        <v>6</v>
      </c>
      <c r="F331" s="23" t="s">
        <v>117</v>
      </c>
      <c r="G331" s="23" t="s">
        <v>174</v>
      </c>
      <c r="H331" s="23"/>
      <c r="I331" s="23"/>
      <c r="J331" s="23"/>
      <c r="K331" s="25">
        <f t="shared" si="26"/>
        <v>58329.599999999999</v>
      </c>
      <c r="L331" s="17"/>
    </row>
    <row r="332" spans="1:12" s="15" customFormat="1" ht="46.8" x14ac:dyDescent="0.25">
      <c r="A332" s="43"/>
      <c r="B332" s="68" t="s">
        <v>280</v>
      </c>
      <c r="C332" s="22">
        <v>921</v>
      </c>
      <c r="D332" s="24" t="s">
        <v>21</v>
      </c>
      <c r="E332" s="24" t="s">
        <v>6</v>
      </c>
      <c r="F332" s="23" t="s">
        <v>117</v>
      </c>
      <c r="G332" s="23" t="s">
        <v>174</v>
      </c>
      <c r="H332" s="23" t="s">
        <v>2</v>
      </c>
      <c r="I332" s="23"/>
      <c r="J332" s="23"/>
      <c r="K332" s="25">
        <f>SUM(K333)</f>
        <v>58329.599999999999</v>
      </c>
      <c r="L332" s="17"/>
    </row>
    <row r="333" spans="1:12" s="15" customFormat="1" ht="62.4" x14ac:dyDescent="0.25">
      <c r="A333" s="43"/>
      <c r="B333" s="60" t="s">
        <v>265</v>
      </c>
      <c r="C333" s="22">
        <v>921</v>
      </c>
      <c r="D333" s="24" t="s">
        <v>21</v>
      </c>
      <c r="E333" s="24" t="s">
        <v>6</v>
      </c>
      <c r="F333" s="23" t="s">
        <v>117</v>
      </c>
      <c r="G333" s="23" t="s">
        <v>174</v>
      </c>
      <c r="H333" s="23" t="s">
        <v>2</v>
      </c>
      <c r="I333" s="23" t="s">
        <v>264</v>
      </c>
      <c r="J333" s="23"/>
      <c r="K333" s="25">
        <f>SUM(K334:K335)</f>
        <v>58329.599999999999</v>
      </c>
      <c r="L333" s="17"/>
    </row>
    <row r="334" spans="1:12" s="15" customFormat="1" ht="31.2" x14ac:dyDescent="0.25">
      <c r="A334" s="43"/>
      <c r="B334" s="60" t="s">
        <v>155</v>
      </c>
      <c r="C334" s="22">
        <v>921</v>
      </c>
      <c r="D334" s="24" t="s">
        <v>21</v>
      </c>
      <c r="E334" s="24" t="s">
        <v>6</v>
      </c>
      <c r="F334" s="23" t="s">
        <v>117</v>
      </c>
      <c r="G334" s="23" t="s">
        <v>174</v>
      </c>
      <c r="H334" s="23" t="s">
        <v>2</v>
      </c>
      <c r="I334" s="23" t="s">
        <v>264</v>
      </c>
      <c r="J334" s="23" t="s">
        <v>57</v>
      </c>
      <c r="K334" s="25"/>
      <c r="L334" s="17"/>
    </row>
    <row r="335" spans="1:12" s="15" customFormat="1" ht="31.2" x14ac:dyDescent="0.25">
      <c r="A335" s="43"/>
      <c r="B335" s="60" t="s">
        <v>94</v>
      </c>
      <c r="C335" s="22">
        <v>921</v>
      </c>
      <c r="D335" s="24" t="s">
        <v>21</v>
      </c>
      <c r="E335" s="24" t="s">
        <v>6</v>
      </c>
      <c r="F335" s="23" t="s">
        <v>117</v>
      </c>
      <c r="G335" s="23" t="s">
        <v>174</v>
      </c>
      <c r="H335" s="23" t="s">
        <v>2</v>
      </c>
      <c r="I335" s="23" t="s">
        <v>264</v>
      </c>
      <c r="J335" s="23" t="s">
        <v>64</v>
      </c>
      <c r="K335" s="25">
        <f>74916.7-16587.1</f>
        <v>58329.599999999999</v>
      </c>
      <c r="L335" s="17"/>
    </row>
    <row r="336" spans="1:12" s="15" customFormat="1" ht="31.2" x14ac:dyDescent="0.25">
      <c r="A336" s="43"/>
      <c r="B336" s="60" t="s">
        <v>182</v>
      </c>
      <c r="C336" s="22">
        <v>923</v>
      </c>
      <c r="D336" s="24"/>
      <c r="E336" s="24"/>
      <c r="F336" s="23"/>
      <c r="G336" s="23"/>
      <c r="H336" s="23"/>
      <c r="I336" s="23"/>
      <c r="J336" s="24"/>
      <c r="K336" s="25">
        <f>K337+K362</f>
        <v>13828.199999999999</v>
      </c>
      <c r="L336" s="17"/>
    </row>
    <row r="337" spans="1:12" s="15" customFormat="1" x14ac:dyDescent="0.25">
      <c r="A337" s="42"/>
      <c r="B337" s="60" t="s">
        <v>41</v>
      </c>
      <c r="C337" s="22">
        <v>923</v>
      </c>
      <c r="D337" s="24" t="s">
        <v>7</v>
      </c>
      <c r="E337" s="24"/>
      <c r="F337" s="23"/>
      <c r="G337" s="23"/>
      <c r="H337" s="23"/>
      <c r="I337" s="23"/>
      <c r="J337" s="24"/>
      <c r="K337" s="25">
        <f>K338</f>
        <v>13816.199999999999</v>
      </c>
      <c r="L337" s="17"/>
    </row>
    <row r="338" spans="1:12" s="15" customFormat="1" ht="21.6" customHeight="1" x14ac:dyDescent="0.25">
      <c r="A338" s="43"/>
      <c r="B338" s="60" t="s">
        <v>183</v>
      </c>
      <c r="C338" s="22">
        <v>923</v>
      </c>
      <c r="D338" s="24" t="s">
        <v>7</v>
      </c>
      <c r="E338" s="24" t="s">
        <v>7</v>
      </c>
      <c r="F338" s="23"/>
      <c r="G338" s="23"/>
      <c r="H338" s="23"/>
      <c r="I338" s="23"/>
      <c r="J338" s="24"/>
      <c r="K338" s="25">
        <f>K339</f>
        <v>13816.199999999999</v>
      </c>
      <c r="L338" s="17"/>
    </row>
    <row r="339" spans="1:12" s="15" customFormat="1" ht="34.950000000000003" customHeight="1" x14ac:dyDescent="0.25">
      <c r="A339" s="43"/>
      <c r="B339" s="62" t="s">
        <v>205</v>
      </c>
      <c r="C339" s="22">
        <v>923</v>
      </c>
      <c r="D339" s="24" t="s">
        <v>7</v>
      </c>
      <c r="E339" s="24" t="s">
        <v>7</v>
      </c>
      <c r="F339" s="23" t="s">
        <v>29</v>
      </c>
      <c r="G339" s="23"/>
      <c r="H339" s="23"/>
      <c r="I339" s="23"/>
      <c r="J339" s="24"/>
      <c r="K339" s="25">
        <f t="shared" ref="K339" si="27">K340</f>
        <v>13816.199999999999</v>
      </c>
      <c r="L339" s="17"/>
    </row>
    <row r="340" spans="1:12" s="15" customFormat="1" ht="33" customHeight="1" x14ac:dyDescent="0.25">
      <c r="A340" s="43"/>
      <c r="B340" s="60" t="s">
        <v>225</v>
      </c>
      <c r="C340" s="22">
        <v>923</v>
      </c>
      <c r="D340" s="24" t="s">
        <v>7</v>
      </c>
      <c r="E340" s="24" t="s">
        <v>7</v>
      </c>
      <c r="F340" s="23" t="s">
        <v>29</v>
      </c>
      <c r="G340" s="23" t="s">
        <v>115</v>
      </c>
      <c r="H340" s="23"/>
      <c r="I340" s="23"/>
      <c r="J340" s="24"/>
      <c r="K340" s="25">
        <f>K350+K341+K359</f>
        <v>13816.199999999999</v>
      </c>
      <c r="L340" s="17"/>
    </row>
    <row r="341" spans="1:12" s="15" customFormat="1" ht="31.95" customHeight="1" x14ac:dyDescent="0.25">
      <c r="A341" s="43"/>
      <c r="B341" s="62" t="s">
        <v>101</v>
      </c>
      <c r="C341" s="22">
        <v>923</v>
      </c>
      <c r="D341" s="24" t="s">
        <v>7</v>
      </c>
      <c r="E341" s="24" t="s">
        <v>7</v>
      </c>
      <c r="F341" s="23" t="s">
        <v>29</v>
      </c>
      <c r="G341" s="51">
        <v>1</v>
      </c>
      <c r="H341" s="23" t="s">
        <v>2</v>
      </c>
      <c r="I341" s="23"/>
      <c r="J341" s="23"/>
      <c r="K341" s="25">
        <f>SUM(K342+K344+K347)</f>
        <v>2390.3999999999996</v>
      </c>
      <c r="L341" s="17"/>
    </row>
    <row r="342" spans="1:12" s="15" customFormat="1" ht="49.2" customHeight="1" x14ac:dyDescent="0.25">
      <c r="A342" s="43"/>
      <c r="B342" s="60" t="s">
        <v>156</v>
      </c>
      <c r="C342" s="22">
        <v>923</v>
      </c>
      <c r="D342" s="24" t="s">
        <v>7</v>
      </c>
      <c r="E342" s="24" t="s">
        <v>7</v>
      </c>
      <c r="F342" s="23" t="s">
        <v>29</v>
      </c>
      <c r="G342" s="51">
        <v>1</v>
      </c>
      <c r="H342" s="23" t="s">
        <v>2</v>
      </c>
      <c r="I342" s="24" t="s">
        <v>157</v>
      </c>
      <c r="J342" s="24"/>
      <c r="K342" s="25">
        <f>SUM(K343:K343)</f>
        <v>63</v>
      </c>
      <c r="L342" s="17"/>
    </row>
    <row r="343" spans="1:12" s="15" customFormat="1" ht="36.6" customHeight="1" x14ac:dyDescent="0.25">
      <c r="A343" s="43"/>
      <c r="B343" s="60" t="s">
        <v>54</v>
      </c>
      <c r="C343" s="22">
        <v>923</v>
      </c>
      <c r="D343" s="24" t="s">
        <v>7</v>
      </c>
      <c r="E343" s="24" t="s">
        <v>7</v>
      </c>
      <c r="F343" s="23" t="s">
        <v>29</v>
      </c>
      <c r="G343" s="51">
        <v>1</v>
      </c>
      <c r="H343" s="23" t="s">
        <v>2</v>
      </c>
      <c r="I343" s="24" t="s">
        <v>157</v>
      </c>
      <c r="J343" s="24" t="s">
        <v>55</v>
      </c>
      <c r="K343" s="25">
        <v>63</v>
      </c>
      <c r="L343" s="17"/>
    </row>
    <row r="344" spans="1:12" s="15" customFormat="1" ht="48.6" customHeight="1" x14ac:dyDescent="0.25">
      <c r="A344" s="43"/>
      <c r="B344" s="60" t="s">
        <v>249</v>
      </c>
      <c r="C344" s="22">
        <v>923</v>
      </c>
      <c r="D344" s="24" t="s">
        <v>7</v>
      </c>
      <c r="E344" s="24" t="s">
        <v>7</v>
      </c>
      <c r="F344" s="23" t="s">
        <v>29</v>
      </c>
      <c r="G344" s="23" t="s">
        <v>115</v>
      </c>
      <c r="H344" s="23" t="s">
        <v>2</v>
      </c>
      <c r="I344" s="23" t="s">
        <v>250</v>
      </c>
      <c r="J344" s="24"/>
      <c r="K344" s="25">
        <f>SUM(K345:K346)</f>
        <v>1551.6</v>
      </c>
      <c r="L344" s="17"/>
    </row>
    <row r="345" spans="1:12" s="15" customFormat="1" ht="50.4" customHeight="1" x14ac:dyDescent="0.25">
      <c r="A345" s="43"/>
      <c r="B345" s="60" t="s">
        <v>154</v>
      </c>
      <c r="C345" s="22">
        <v>923</v>
      </c>
      <c r="D345" s="24" t="s">
        <v>7</v>
      </c>
      <c r="E345" s="24" t="s">
        <v>7</v>
      </c>
      <c r="F345" s="23" t="s">
        <v>29</v>
      </c>
      <c r="G345" s="23" t="s">
        <v>115</v>
      </c>
      <c r="H345" s="23" t="s">
        <v>2</v>
      </c>
      <c r="I345" s="23" t="s">
        <v>250</v>
      </c>
      <c r="J345" s="24" t="s">
        <v>55</v>
      </c>
      <c r="K345" s="25">
        <v>1389.6</v>
      </c>
      <c r="L345" s="17"/>
    </row>
    <row r="346" spans="1:12" s="15" customFormat="1" ht="31.2" x14ac:dyDescent="0.25">
      <c r="A346" s="43"/>
      <c r="B346" s="60" t="s">
        <v>155</v>
      </c>
      <c r="C346" s="22">
        <v>923</v>
      </c>
      <c r="D346" s="24" t="s">
        <v>7</v>
      </c>
      <c r="E346" s="24" t="s">
        <v>7</v>
      </c>
      <c r="F346" s="23" t="s">
        <v>29</v>
      </c>
      <c r="G346" s="23" t="s">
        <v>115</v>
      </c>
      <c r="H346" s="23" t="s">
        <v>2</v>
      </c>
      <c r="I346" s="23" t="s">
        <v>250</v>
      </c>
      <c r="J346" s="24" t="s">
        <v>57</v>
      </c>
      <c r="K346" s="25">
        <v>162</v>
      </c>
      <c r="L346" s="17"/>
    </row>
    <row r="347" spans="1:12" s="15" customFormat="1" ht="99" customHeight="1" x14ac:dyDescent="0.25">
      <c r="A347" s="43"/>
      <c r="B347" s="61" t="s">
        <v>263</v>
      </c>
      <c r="C347" s="22">
        <v>923</v>
      </c>
      <c r="D347" s="24" t="s">
        <v>7</v>
      </c>
      <c r="E347" s="24" t="s">
        <v>7</v>
      </c>
      <c r="F347" s="23" t="s">
        <v>29</v>
      </c>
      <c r="G347" s="51">
        <v>1</v>
      </c>
      <c r="H347" s="23" t="s">
        <v>2</v>
      </c>
      <c r="I347" s="23" t="s">
        <v>102</v>
      </c>
      <c r="J347" s="23"/>
      <c r="K347" s="25">
        <f>SUM(K348:K349)</f>
        <v>775.8</v>
      </c>
      <c r="L347" s="17"/>
    </row>
    <row r="348" spans="1:12" s="15" customFormat="1" ht="46.8" x14ac:dyDescent="0.25">
      <c r="A348" s="43"/>
      <c r="B348" s="60" t="s">
        <v>154</v>
      </c>
      <c r="C348" s="22">
        <v>923</v>
      </c>
      <c r="D348" s="24" t="s">
        <v>7</v>
      </c>
      <c r="E348" s="24" t="s">
        <v>7</v>
      </c>
      <c r="F348" s="23" t="s">
        <v>29</v>
      </c>
      <c r="G348" s="51">
        <v>1</v>
      </c>
      <c r="H348" s="23" t="s">
        <v>2</v>
      </c>
      <c r="I348" s="23" t="s">
        <v>102</v>
      </c>
      <c r="J348" s="23" t="s">
        <v>55</v>
      </c>
      <c r="K348" s="25">
        <v>694.8</v>
      </c>
      <c r="L348" s="17"/>
    </row>
    <row r="349" spans="1:12" s="15" customFormat="1" ht="32.4" customHeight="1" x14ac:dyDescent="0.25">
      <c r="A349" s="44"/>
      <c r="B349" s="60" t="s">
        <v>155</v>
      </c>
      <c r="C349" s="22">
        <v>923</v>
      </c>
      <c r="D349" s="24" t="s">
        <v>7</v>
      </c>
      <c r="E349" s="24" t="s">
        <v>7</v>
      </c>
      <c r="F349" s="23" t="s">
        <v>29</v>
      </c>
      <c r="G349" s="51">
        <v>1</v>
      </c>
      <c r="H349" s="23" t="s">
        <v>2</v>
      </c>
      <c r="I349" s="23" t="s">
        <v>102</v>
      </c>
      <c r="J349" s="23" t="s">
        <v>57</v>
      </c>
      <c r="K349" s="25">
        <v>81</v>
      </c>
      <c r="L349" s="17"/>
    </row>
    <row r="350" spans="1:12" s="15" customFormat="1" ht="22.2" customHeight="1" x14ac:dyDescent="0.25">
      <c r="A350" s="42"/>
      <c r="B350" s="60" t="s">
        <v>184</v>
      </c>
      <c r="C350" s="22">
        <v>923</v>
      </c>
      <c r="D350" s="24" t="s">
        <v>7</v>
      </c>
      <c r="E350" s="24" t="s">
        <v>7</v>
      </c>
      <c r="F350" s="23" t="s">
        <v>29</v>
      </c>
      <c r="G350" s="23" t="s">
        <v>115</v>
      </c>
      <c r="H350" s="23" t="s">
        <v>4</v>
      </c>
      <c r="I350" s="23"/>
      <c r="J350" s="24"/>
      <c r="K350" s="25">
        <f>K351+K354+K357</f>
        <v>9353.4</v>
      </c>
      <c r="L350" s="17"/>
    </row>
    <row r="351" spans="1:12" s="15" customFormat="1" ht="22.95" customHeight="1" x14ac:dyDescent="0.25">
      <c r="A351" s="43"/>
      <c r="B351" s="60" t="s">
        <v>74</v>
      </c>
      <c r="C351" s="22">
        <v>923</v>
      </c>
      <c r="D351" s="24" t="s">
        <v>7</v>
      </c>
      <c r="E351" s="24" t="s">
        <v>7</v>
      </c>
      <c r="F351" s="23" t="s">
        <v>29</v>
      </c>
      <c r="G351" s="23" t="s">
        <v>115</v>
      </c>
      <c r="H351" s="23" t="s">
        <v>4</v>
      </c>
      <c r="I351" s="23" t="s">
        <v>98</v>
      </c>
      <c r="J351" s="24"/>
      <c r="K351" s="25">
        <f>K352+K353</f>
        <v>8915.2000000000007</v>
      </c>
      <c r="L351" s="17"/>
    </row>
    <row r="352" spans="1:12" s="15" customFormat="1" ht="51.6" customHeight="1" x14ac:dyDescent="0.25">
      <c r="A352" s="43"/>
      <c r="B352" s="60" t="s">
        <v>154</v>
      </c>
      <c r="C352" s="22">
        <v>923</v>
      </c>
      <c r="D352" s="24" t="s">
        <v>7</v>
      </c>
      <c r="E352" s="24" t="s">
        <v>7</v>
      </c>
      <c r="F352" s="23" t="s">
        <v>29</v>
      </c>
      <c r="G352" s="23" t="s">
        <v>115</v>
      </c>
      <c r="H352" s="23" t="s">
        <v>4</v>
      </c>
      <c r="I352" s="23" t="s">
        <v>98</v>
      </c>
      <c r="J352" s="24" t="s">
        <v>55</v>
      </c>
      <c r="K352" s="25">
        <v>8625.9</v>
      </c>
      <c r="L352" s="17"/>
    </row>
    <row r="353" spans="1:12" s="15" customFormat="1" ht="36" customHeight="1" x14ac:dyDescent="0.25">
      <c r="A353" s="43"/>
      <c r="B353" s="60" t="s">
        <v>155</v>
      </c>
      <c r="C353" s="22">
        <v>923</v>
      </c>
      <c r="D353" s="24" t="s">
        <v>7</v>
      </c>
      <c r="E353" s="24" t="s">
        <v>7</v>
      </c>
      <c r="F353" s="23" t="s">
        <v>29</v>
      </c>
      <c r="G353" s="23" t="s">
        <v>115</v>
      </c>
      <c r="H353" s="23" t="s">
        <v>4</v>
      </c>
      <c r="I353" s="23" t="s">
        <v>98</v>
      </c>
      <c r="J353" s="24" t="s">
        <v>57</v>
      </c>
      <c r="K353" s="25">
        <f>8915.2-8625.9</f>
        <v>289.30000000000109</v>
      </c>
      <c r="L353" s="17"/>
    </row>
    <row r="354" spans="1:12" s="15" customFormat="1" ht="46.8" x14ac:dyDescent="0.25">
      <c r="A354" s="43"/>
      <c r="B354" s="60" t="s">
        <v>193</v>
      </c>
      <c r="C354" s="22">
        <v>923</v>
      </c>
      <c r="D354" s="24" t="s">
        <v>7</v>
      </c>
      <c r="E354" s="24" t="s">
        <v>7</v>
      </c>
      <c r="F354" s="23" t="s">
        <v>29</v>
      </c>
      <c r="G354" s="23" t="s">
        <v>115</v>
      </c>
      <c r="H354" s="23" t="s">
        <v>4</v>
      </c>
      <c r="I354" s="23" t="s">
        <v>194</v>
      </c>
      <c r="J354" s="24"/>
      <c r="K354" s="25">
        <f>SUM(K355:K356)</f>
        <v>403.8</v>
      </c>
      <c r="L354" s="17"/>
    </row>
    <row r="355" spans="1:12" s="15" customFormat="1" ht="46.8" x14ac:dyDescent="0.25">
      <c r="A355" s="43"/>
      <c r="B355" s="69" t="s">
        <v>154</v>
      </c>
      <c r="C355" s="22">
        <v>923</v>
      </c>
      <c r="D355" s="24" t="s">
        <v>7</v>
      </c>
      <c r="E355" s="24" t="s">
        <v>7</v>
      </c>
      <c r="F355" s="23" t="s">
        <v>29</v>
      </c>
      <c r="G355" s="23" t="s">
        <v>115</v>
      </c>
      <c r="H355" s="23" t="s">
        <v>4</v>
      </c>
      <c r="I355" s="23" t="s">
        <v>194</v>
      </c>
      <c r="J355" s="24" t="s">
        <v>55</v>
      </c>
      <c r="K355" s="25">
        <v>353.8</v>
      </c>
      <c r="L355" s="17"/>
    </row>
    <row r="356" spans="1:12" s="15" customFormat="1" ht="31.2" x14ac:dyDescent="0.25">
      <c r="A356" s="43"/>
      <c r="B356" s="69" t="s">
        <v>155</v>
      </c>
      <c r="C356" s="22">
        <v>923</v>
      </c>
      <c r="D356" s="24" t="s">
        <v>7</v>
      </c>
      <c r="E356" s="24" t="s">
        <v>7</v>
      </c>
      <c r="F356" s="23" t="s">
        <v>29</v>
      </c>
      <c r="G356" s="23" t="s">
        <v>115</v>
      </c>
      <c r="H356" s="23" t="s">
        <v>4</v>
      </c>
      <c r="I356" s="23" t="s">
        <v>194</v>
      </c>
      <c r="J356" s="24" t="s">
        <v>57</v>
      </c>
      <c r="K356" s="25">
        <v>50</v>
      </c>
      <c r="L356" s="17"/>
    </row>
    <row r="357" spans="1:12" s="15" customFormat="1" ht="19.95" customHeight="1" x14ac:dyDescent="0.25">
      <c r="A357" s="43"/>
      <c r="B357" s="69" t="s">
        <v>292</v>
      </c>
      <c r="C357" s="22">
        <v>923</v>
      </c>
      <c r="D357" s="23" t="s">
        <v>7</v>
      </c>
      <c r="E357" s="23" t="s">
        <v>7</v>
      </c>
      <c r="F357" s="23" t="s">
        <v>29</v>
      </c>
      <c r="G357" s="51">
        <v>1</v>
      </c>
      <c r="H357" s="23" t="s">
        <v>4</v>
      </c>
      <c r="I357" s="23" t="s">
        <v>291</v>
      </c>
      <c r="J357" s="23"/>
      <c r="K357" s="25">
        <f t="shared" ref="K357:K367" si="28">SUM(K358)</f>
        <v>34.4</v>
      </c>
      <c r="L357" s="17"/>
    </row>
    <row r="358" spans="1:12" s="15" customFormat="1" ht="31.2" x14ac:dyDescent="0.25">
      <c r="A358" s="43"/>
      <c r="B358" s="69" t="s">
        <v>155</v>
      </c>
      <c r="C358" s="22">
        <v>923</v>
      </c>
      <c r="D358" s="23" t="s">
        <v>7</v>
      </c>
      <c r="E358" s="23" t="s">
        <v>7</v>
      </c>
      <c r="F358" s="23" t="s">
        <v>29</v>
      </c>
      <c r="G358" s="51">
        <v>1</v>
      </c>
      <c r="H358" s="23" t="s">
        <v>4</v>
      </c>
      <c r="I358" s="23" t="s">
        <v>291</v>
      </c>
      <c r="J358" s="23" t="s">
        <v>57</v>
      </c>
      <c r="K358" s="25">
        <v>34.4</v>
      </c>
      <c r="L358" s="17"/>
    </row>
    <row r="359" spans="1:12" s="15" customFormat="1" x14ac:dyDescent="0.25">
      <c r="A359" s="44"/>
      <c r="B359" s="69" t="s">
        <v>187</v>
      </c>
      <c r="C359" s="22">
        <v>923</v>
      </c>
      <c r="D359" s="24" t="s">
        <v>7</v>
      </c>
      <c r="E359" s="24" t="s">
        <v>7</v>
      </c>
      <c r="F359" s="23" t="s">
        <v>29</v>
      </c>
      <c r="G359" s="23" t="s">
        <v>115</v>
      </c>
      <c r="H359" s="23" t="s">
        <v>5</v>
      </c>
      <c r="I359" s="23"/>
      <c r="J359" s="24"/>
      <c r="K359" s="25">
        <f t="shared" ref="K359:K360" si="29">SUM(K360)</f>
        <v>2072.4</v>
      </c>
      <c r="L359" s="17"/>
    </row>
    <row r="360" spans="1:12" s="15" customFormat="1" ht="48.75" customHeight="1" x14ac:dyDescent="0.25">
      <c r="A360" s="42"/>
      <c r="B360" s="72" t="s">
        <v>84</v>
      </c>
      <c r="C360" s="22">
        <v>923</v>
      </c>
      <c r="D360" s="24" t="s">
        <v>7</v>
      </c>
      <c r="E360" s="24" t="s">
        <v>7</v>
      </c>
      <c r="F360" s="23" t="s">
        <v>29</v>
      </c>
      <c r="G360" s="23" t="s">
        <v>115</v>
      </c>
      <c r="H360" s="23" t="s">
        <v>5</v>
      </c>
      <c r="I360" s="23" t="s">
        <v>110</v>
      </c>
      <c r="J360" s="24"/>
      <c r="K360" s="25">
        <f t="shared" si="29"/>
        <v>2072.4</v>
      </c>
      <c r="L360" s="17"/>
    </row>
    <row r="361" spans="1:12" s="15" customFormat="1" ht="31.2" x14ac:dyDescent="0.25">
      <c r="A361" s="43"/>
      <c r="B361" s="74" t="s">
        <v>153</v>
      </c>
      <c r="C361" s="22">
        <v>923</v>
      </c>
      <c r="D361" s="24" t="s">
        <v>7</v>
      </c>
      <c r="E361" s="24" t="s">
        <v>7</v>
      </c>
      <c r="F361" s="23" t="s">
        <v>29</v>
      </c>
      <c r="G361" s="23" t="s">
        <v>115</v>
      </c>
      <c r="H361" s="23" t="s">
        <v>5</v>
      </c>
      <c r="I361" s="23" t="s">
        <v>110</v>
      </c>
      <c r="J361" s="24" t="s">
        <v>73</v>
      </c>
      <c r="K361" s="25">
        <v>2072.4</v>
      </c>
      <c r="L361" s="17"/>
    </row>
    <row r="362" spans="1:12" s="15" customFormat="1" x14ac:dyDescent="0.25">
      <c r="A362" s="43"/>
      <c r="B362" s="69" t="s">
        <v>18</v>
      </c>
      <c r="C362" s="22">
        <v>923</v>
      </c>
      <c r="D362" s="23" t="s">
        <v>8</v>
      </c>
      <c r="E362" s="23"/>
      <c r="F362" s="23"/>
      <c r="G362" s="23"/>
      <c r="H362" s="23"/>
      <c r="I362" s="23"/>
      <c r="J362" s="23"/>
      <c r="K362" s="25">
        <f t="shared" si="28"/>
        <v>12</v>
      </c>
      <c r="L362" s="17"/>
    </row>
    <row r="363" spans="1:12" s="15" customFormat="1" x14ac:dyDescent="0.25">
      <c r="A363" s="43"/>
      <c r="B363" s="69" t="s">
        <v>293</v>
      </c>
      <c r="C363" s="22">
        <v>923</v>
      </c>
      <c r="D363" s="23" t="s">
        <v>8</v>
      </c>
      <c r="E363" s="23" t="s">
        <v>7</v>
      </c>
      <c r="F363" s="23"/>
      <c r="G363" s="23"/>
      <c r="H363" s="23"/>
      <c r="I363" s="23"/>
      <c r="J363" s="24"/>
      <c r="K363" s="25">
        <f>SUM(K364)</f>
        <v>12</v>
      </c>
      <c r="L363" s="17"/>
    </row>
    <row r="364" spans="1:12" s="15" customFormat="1" ht="31.2" x14ac:dyDescent="0.25">
      <c r="A364" s="43"/>
      <c r="B364" s="72" t="s">
        <v>205</v>
      </c>
      <c r="C364" s="22">
        <v>923</v>
      </c>
      <c r="D364" s="23" t="s">
        <v>8</v>
      </c>
      <c r="E364" s="23" t="s">
        <v>7</v>
      </c>
      <c r="F364" s="23" t="s">
        <v>29</v>
      </c>
      <c r="G364" s="23"/>
      <c r="H364" s="23"/>
      <c r="I364" s="23"/>
      <c r="J364" s="24"/>
      <c r="K364" s="25">
        <f t="shared" si="28"/>
        <v>12</v>
      </c>
      <c r="L364" s="17"/>
    </row>
    <row r="365" spans="1:12" s="15" customFormat="1" ht="36" customHeight="1" x14ac:dyDescent="0.25">
      <c r="A365" s="43"/>
      <c r="B365" s="69" t="s">
        <v>225</v>
      </c>
      <c r="C365" s="22">
        <v>923</v>
      </c>
      <c r="D365" s="23" t="s">
        <v>8</v>
      </c>
      <c r="E365" s="23" t="s">
        <v>7</v>
      </c>
      <c r="F365" s="23" t="s">
        <v>29</v>
      </c>
      <c r="G365" s="23" t="s">
        <v>115</v>
      </c>
      <c r="H365" s="23"/>
      <c r="I365" s="23"/>
      <c r="J365" s="24"/>
      <c r="K365" s="25">
        <f t="shared" si="28"/>
        <v>12</v>
      </c>
      <c r="L365" s="17"/>
    </row>
    <row r="366" spans="1:12" s="15" customFormat="1" ht="19.2" customHeight="1" x14ac:dyDescent="0.25">
      <c r="A366" s="43"/>
      <c r="B366" s="69" t="s">
        <v>184</v>
      </c>
      <c r="C366" s="22">
        <v>923</v>
      </c>
      <c r="D366" s="23" t="s">
        <v>8</v>
      </c>
      <c r="E366" s="23" t="s">
        <v>7</v>
      </c>
      <c r="F366" s="23" t="s">
        <v>29</v>
      </c>
      <c r="G366" s="23" t="s">
        <v>115</v>
      </c>
      <c r="H366" s="23" t="s">
        <v>4</v>
      </c>
      <c r="I366" s="23"/>
      <c r="J366" s="24"/>
      <c r="K366" s="25">
        <f t="shared" si="28"/>
        <v>12</v>
      </c>
      <c r="L366" s="17"/>
    </row>
    <row r="367" spans="1:12" s="15" customFormat="1" ht="19.95" customHeight="1" x14ac:dyDescent="0.25">
      <c r="A367" s="43"/>
      <c r="B367" s="69" t="s">
        <v>295</v>
      </c>
      <c r="C367" s="22">
        <v>923</v>
      </c>
      <c r="D367" s="23" t="s">
        <v>8</v>
      </c>
      <c r="E367" s="23" t="s">
        <v>7</v>
      </c>
      <c r="F367" s="23" t="s">
        <v>29</v>
      </c>
      <c r="G367" s="23" t="s">
        <v>115</v>
      </c>
      <c r="H367" s="23" t="s">
        <v>4</v>
      </c>
      <c r="I367" s="23" t="s">
        <v>294</v>
      </c>
      <c r="J367" s="24"/>
      <c r="K367" s="25">
        <f t="shared" si="28"/>
        <v>12</v>
      </c>
      <c r="L367" s="17"/>
    </row>
    <row r="368" spans="1:12" s="15" customFormat="1" ht="33" customHeight="1" x14ac:dyDescent="0.25">
      <c r="A368" s="43"/>
      <c r="B368" s="69" t="s">
        <v>155</v>
      </c>
      <c r="C368" s="22">
        <v>923</v>
      </c>
      <c r="D368" s="23" t="s">
        <v>8</v>
      </c>
      <c r="E368" s="23" t="s">
        <v>7</v>
      </c>
      <c r="F368" s="23" t="s">
        <v>29</v>
      </c>
      <c r="G368" s="23" t="s">
        <v>115</v>
      </c>
      <c r="H368" s="23" t="s">
        <v>4</v>
      </c>
      <c r="I368" s="23" t="s">
        <v>294</v>
      </c>
      <c r="J368" s="24" t="s">
        <v>57</v>
      </c>
      <c r="K368" s="25">
        <v>12</v>
      </c>
      <c r="L368" s="17"/>
    </row>
    <row r="369" spans="1:12" s="15" customFormat="1" ht="32.25" customHeight="1" x14ac:dyDescent="0.25">
      <c r="A369" s="43"/>
      <c r="B369" s="60" t="s">
        <v>167</v>
      </c>
      <c r="C369" s="22">
        <v>925</v>
      </c>
      <c r="D369" s="24"/>
      <c r="E369" s="24"/>
      <c r="F369" s="24"/>
      <c r="G369" s="22"/>
      <c r="H369" s="24"/>
      <c r="I369" s="24"/>
      <c r="J369" s="24"/>
      <c r="K369" s="25">
        <f>SUM(K370+K474)</f>
        <v>2193331.6</v>
      </c>
      <c r="L369" s="17"/>
    </row>
    <row r="370" spans="1:12" s="15" customFormat="1" ht="21" customHeight="1" x14ac:dyDescent="0.25">
      <c r="A370" s="43"/>
      <c r="B370" s="60" t="s">
        <v>18</v>
      </c>
      <c r="C370" s="22">
        <v>925</v>
      </c>
      <c r="D370" s="23" t="s">
        <v>8</v>
      </c>
      <c r="E370" s="24"/>
      <c r="F370" s="24"/>
      <c r="G370" s="22"/>
      <c r="H370" s="24"/>
      <c r="I370" s="24"/>
      <c r="J370" s="24"/>
      <c r="K370" s="25">
        <f>SUM(K371+K387+K431+K416+K425)</f>
        <v>2177364.5</v>
      </c>
      <c r="L370" s="17"/>
    </row>
    <row r="371" spans="1:12" s="15" customFormat="1" x14ac:dyDescent="0.25">
      <c r="A371" s="43"/>
      <c r="B371" s="60" t="s">
        <v>25</v>
      </c>
      <c r="C371" s="22">
        <v>925</v>
      </c>
      <c r="D371" s="24" t="s">
        <v>8</v>
      </c>
      <c r="E371" s="24" t="s">
        <v>2</v>
      </c>
      <c r="F371" s="24"/>
      <c r="G371" s="22"/>
      <c r="H371" s="24"/>
      <c r="I371" s="24"/>
      <c r="J371" s="24"/>
      <c r="K371" s="25">
        <f>SUM(K372+K382)</f>
        <v>783326.6</v>
      </c>
      <c r="L371" s="17"/>
    </row>
    <row r="372" spans="1:12" s="15" customFormat="1" ht="31.2" x14ac:dyDescent="0.25">
      <c r="A372" s="43"/>
      <c r="B372" s="62" t="s">
        <v>180</v>
      </c>
      <c r="C372" s="22">
        <v>925</v>
      </c>
      <c r="D372" s="24" t="s">
        <v>8</v>
      </c>
      <c r="E372" s="24" t="s">
        <v>2</v>
      </c>
      <c r="F372" s="24" t="s">
        <v>2</v>
      </c>
      <c r="G372" s="22"/>
      <c r="H372" s="24"/>
      <c r="I372" s="24"/>
      <c r="J372" s="24"/>
      <c r="K372" s="25">
        <f t="shared" ref="K372" si="30">SUM(K373)</f>
        <v>762649.59999999998</v>
      </c>
      <c r="L372" s="17"/>
    </row>
    <row r="373" spans="1:12" s="15" customFormat="1" ht="33.6" customHeight="1" x14ac:dyDescent="0.25">
      <c r="A373" s="43"/>
      <c r="B373" s="62" t="s">
        <v>226</v>
      </c>
      <c r="C373" s="22">
        <v>925</v>
      </c>
      <c r="D373" s="24" t="s">
        <v>8</v>
      </c>
      <c r="E373" s="24" t="s">
        <v>2</v>
      </c>
      <c r="F373" s="24" t="s">
        <v>2</v>
      </c>
      <c r="G373" s="22">
        <v>1</v>
      </c>
      <c r="H373" s="24"/>
      <c r="I373" s="24"/>
      <c r="J373" s="24"/>
      <c r="K373" s="25">
        <f>SUM(K374+K377)</f>
        <v>762649.59999999998</v>
      </c>
      <c r="L373" s="17"/>
    </row>
    <row r="374" spans="1:12" s="15" customFormat="1" ht="65.25" customHeight="1" x14ac:dyDescent="0.25">
      <c r="A374" s="43"/>
      <c r="B374" s="62" t="s">
        <v>136</v>
      </c>
      <c r="C374" s="22">
        <v>925</v>
      </c>
      <c r="D374" s="24" t="s">
        <v>8</v>
      </c>
      <c r="E374" s="24" t="s">
        <v>2</v>
      </c>
      <c r="F374" s="24" t="s">
        <v>2</v>
      </c>
      <c r="G374" s="22">
        <v>1</v>
      </c>
      <c r="H374" s="24" t="s">
        <v>6</v>
      </c>
      <c r="I374" s="24"/>
      <c r="J374" s="24"/>
      <c r="K374" s="25">
        <f t="shared" ref="K374:K375" si="31">SUM(K375)</f>
        <v>493.9</v>
      </c>
      <c r="L374" s="17"/>
    </row>
    <row r="375" spans="1:12" s="15" customFormat="1" ht="103.2" customHeight="1" x14ac:dyDescent="0.25">
      <c r="A375" s="43"/>
      <c r="B375" s="75" t="s">
        <v>267</v>
      </c>
      <c r="C375" s="22">
        <v>925</v>
      </c>
      <c r="D375" s="24" t="s">
        <v>8</v>
      </c>
      <c r="E375" s="24" t="s">
        <v>2</v>
      </c>
      <c r="F375" s="24" t="s">
        <v>2</v>
      </c>
      <c r="G375" s="22">
        <v>1</v>
      </c>
      <c r="H375" s="24" t="s">
        <v>6</v>
      </c>
      <c r="I375" s="24" t="s">
        <v>137</v>
      </c>
      <c r="J375" s="24"/>
      <c r="K375" s="25">
        <f t="shared" si="31"/>
        <v>493.9</v>
      </c>
      <c r="L375" s="17"/>
    </row>
    <row r="376" spans="1:12" s="15" customFormat="1" ht="33" customHeight="1" x14ac:dyDescent="0.25">
      <c r="A376" s="43"/>
      <c r="B376" s="67" t="s">
        <v>153</v>
      </c>
      <c r="C376" s="22">
        <v>925</v>
      </c>
      <c r="D376" s="24" t="s">
        <v>8</v>
      </c>
      <c r="E376" s="24" t="s">
        <v>2</v>
      </c>
      <c r="F376" s="24" t="s">
        <v>2</v>
      </c>
      <c r="G376" s="22">
        <v>1</v>
      </c>
      <c r="H376" s="24" t="s">
        <v>6</v>
      </c>
      <c r="I376" s="24" t="s">
        <v>137</v>
      </c>
      <c r="J376" s="24" t="s">
        <v>73</v>
      </c>
      <c r="K376" s="25">
        <v>493.9</v>
      </c>
      <c r="L376" s="17"/>
    </row>
    <row r="377" spans="1:12" s="15" customFormat="1" ht="49.95" customHeight="1" x14ac:dyDescent="0.25">
      <c r="A377" s="43"/>
      <c r="B377" s="67" t="s">
        <v>138</v>
      </c>
      <c r="C377" s="22">
        <v>925</v>
      </c>
      <c r="D377" s="24" t="s">
        <v>8</v>
      </c>
      <c r="E377" s="24" t="s">
        <v>2</v>
      </c>
      <c r="F377" s="24" t="s">
        <v>2</v>
      </c>
      <c r="G377" s="22">
        <v>1</v>
      </c>
      <c r="H377" s="24" t="s">
        <v>7</v>
      </c>
      <c r="I377" s="24"/>
      <c r="J377" s="24"/>
      <c r="K377" s="25">
        <f>SUM(K380+K378)</f>
        <v>762155.7</v>
      </c>
      <c r="L377" s="17"/>
    </row>
    <row r="378" spans="1:12" s="15" customFormat="1" ht="46.8" x14ac:dyDescent="0.25">
      <c r="A378" s="43"/>
      <c r="B378" s="67" t="s">
        <v>139</v>
      </c>
      <c r="C378" s="22">
        <v>925</v>
      </c>
      <c r="D378" s="24" t="s">
        <v>8</v>
      </c>
      <c r="E378" s="24" t="s">
        <v>2</v>
      </c>
      <c r="F378" s="24" t="s">
        <v>2</v>
      </c>
      <c r="G378" s="22">
        <v>1</v>
      </c>
      <c r="H378" s="24" t="s">
        <v>7</v>
      </c>
      <c r="I378" s="24" t="s">
        <v>110</v>
      </c>
      <c r="J378" s="24"/>
      <c r="K378" s="25">
        <f>SUM(K379)</f>
        <v>254247.4</v>
      </c>
      <c r="L378" s="32"/>
    </row>
    <row r="379" spans="1:12" s="15" customFormat="1" ht="31.2" x14ac:dyDescent="0.25">
      <c r="A379" s="43"/>
      <c r="B379" s="67" t="s">
        <v>72</v>
      </c>
      <c r="C379" s="22">
        <v>925</v>
      </c>
      <c r="D379" s="24" t="s">
        <v>8</v>
      </c>
      <c r="E379" s="24" t="s">
        <v>2</v>
      </c>
      <c r="F379" s="24" t="s">
        <v>2</v>
      </c>
      <c r="G379" s="22">
        <v>1</v>
      </c>
      <c r="H379" s="24" t="s">
        <v>7</v>
      </c>
      <c r="I379" s="24" t="s">
        <v>110</v>
      </c>
      <c r="J379" s="24" t="s">
        <v>73</v>
      </c>
      <c r="K379" s="25">
        <f>254247.4</f>
        <v>254247.4</v>
      </c>
      <c r="L379" s="32"/>
    </row>
    <row r="380" spans="1:12" s="15" customFormat="1" ht="65.400000000000006" customHeight="1" x14ac:dyDescent="0.25">
      <c r="A380" s="42"/>
      <c r="B380" s="67" t="s">
        <v>270</v>
      </c>
      <c r="C380" s="22">
        <v>925</v>
      </c>
      <c r="D380" s="24" t="s">
        <v>8</v>
      </c>
      <c r="E380" s="24" t="s">
        <v>2</v>
      </c>
      <c r="F380" s="24" t="s">
        <v>2</v>
      </c>
      <c r="G380" s="22">
        <v>1</v>
      </c>
      <c r="H380" s="24" t="s">
        <v>7</v>
      </c>
      <c r="I380" s="24" t="s">
        <v>140</v>
      </c>
      <c r="J380" s="24"/>
      <c r="K380" s="25">
        <f>SUM(K381)</f>
        <v>507908.3</v>
      </c>
      <c r="L380" s="17"/>
    </row>
    <row r="381" spans="1:12" s="15" customFormat="1" ht="31.2" x14ac:dyDescent="0.25">
      <c r="A381" s="43"/>
      <c r="B381" s="67" t="s">
        <v>153</v>
      </c>
      <c r="C381" s="22">
        <v>925</v>
      </c>
      <c r="D381" s="24" t="s">
        <v>8</v>
      </c>
      <c r="E381" s="24" t="s">
        <v>2</v>
      </c>
      <c r="F381" s="24" t="s">
        <v>2</v>
      </c>
      <c r="G381" s="22">
        <v>1</v>
      </c>
      <c r="H381" s="24" t="s">
        <v>7</v>
      </c>
      <c r="I381" s="24" t="s">
        <v>140</v>
      </c>
      <c r="J381" s="24" t="s">
        <v>73</v>
      </c>
      <c r="K381" s="25">
        <f>474473+12573.3+20862</f>
        <v>507908.3</v>
      </c>
      <c r="L381" s="17"/>
    </row>
    <row r="382" spans="1:12" s="15" customFormat="1" ht="31.2" x14ac:dyDescent="0.25">
      <c r="A382" s="43"/>
      <c r="B382" s="62" t="s">
        <v>178</v>
      </c>
      <c r="C382" s="22">
        <v>925</v>
      </c>
      <c r="D382" s="24" t="s">
        <v>8</v>
      </c>
      <c r="E382" s="24" t="s">
        <v>2</v>
      </c>
      <c r="F382" s="24" t="s">
        <v>40</v>
      </c>
      <c r="G382" s="22"/>
      <c r="H382" s="24"/>
      <c r="I382" s="24"/>
      <c r="J382" s="24"/>
      <c r="K382" s="25">
        <f>SUM(K383)</f>
        <v>20677</v>
      </c>
      <c r="L382" s="17"/>
    </row>
    <row r="383" spans="1:12" s="15" customFormat="1" ht="30" customHeight="1" x14ac:dyDescent="0.25">
      <c r="A383" s="43"/>
      <c r="B383" s="62" t="s">
        <v>179</v>
      </c>
      <c r="C383" s="22">
        <v>925</v>
      </c>
      <c r="D383" s="24" t="s">
        <v>8</v>
      </c>
      <c r="E383" s="24" t="s">
        <v>2</v>
      </c>
      <c r="F383" s="23" t="s">
        <v>40</v>
      </c>
      <c r="G383" s="23" t="s">
        <v>174</v>
      </c>
      <c r="H383" s="23"/>
      <c r="I383" s="23"/>
      <c r="J383" s="24"/>
      <c r="K383" s="25">
        <f>SUM(K384)</f>
        <v>20677</v>
      </c>
      <c r="L383" s="17"/>
    </row>
    <row r="384" spans="1:12" s="15" customFormat="1" ht="30" customHeight="1" x14ac:dyDescent="0.25">
      <c r="A384" s="43"/>
      <c r="B384" s="62" t="s">
        <v>173</v>
      </c>
      <c r="C384" s="22">
        <v>925</v>
      </c>
      <c r="D384" s="24" t="s">
        <v>8</v>
      </c>
      <c r="E384" s="24" t="s">
        <v>2</v>
      </c>
      <c r="F384" s="23" t="s">
        <v>40</v>
      </c>
      <c r="G384" s="23" t="s">
        <v>174</v>
      </c>
      <c r="H384" s="23" t="s">
        <v>2</v>
      </c>
      <c r="I384" s="23"/>
      <c r="J384" s="24"/>
      <c r="K384" s="25">
        <f>SUM(K385)</f>
        <v>20677</v>
      </c>
      <c r="L384" s="17"/>
    </row>
    <row r="385" spans="1:12" s="15" customFormat="1" ht="33.6" customHeight="1" x14ac:dyDescent="0.25">
      <c r="A385" s="43"/>
      <c r="B385" s="62" t="s">
        <v>228</v>
      </c>
      <c r="C385" s="22">
        <v>925</v>
      </c>
      <c r="D385" s="24" t="s">
        <v>8</v>
      </c>
      <c r="E385" s="24" t="s">
        <v>2</v>
      </c>
      <c r="F385" s="23" t="s">
        <v>40</v>
      </c>
      <c r="G385" s="23" t="s">
        <v>174</v>
      </c>
      <c r="H385" s="23" t="s">
        <v>2</v>
      </c>
      <c r="I385" s="23" t="s">
        <v>188</v>
      </c>
      <c r="J385" s="24"/>
      <c r="K385" s="25">
        <f>SUM(K386)</f>
        <v>20677</v>
      </c>
      <c r="L385" s="17"/>
    </row>
    <row r="386" spans="1:12" s="15" customFormat="1" ht="30" customHeight="1" x14ac:dyDescent="0.25">
      <c r="A386" s="43"/>
      <c r="B386" s="60" t="s">
        <v>72</v>
      </c>
      <c r="C386" s="22">
        <v>925</v>
      </c>
      <c r="D386" s="24" t="s">
        <v>8</v>
      </c>
      <c r="E386" s="24" t="s">
        <v>2</v>
      </c>
      <c r="F386" s="23" t="s">
        <v>40</v>
      </c>
      <c r="G386" s="23" t="s">
        <v>174</v>
      </c>
      <c r="H386" s="23" t="s">
        <v>2</v>
      </c>
      <c r="I386" s="23" t="s">
        <v>188</v>
      </c>
      <c r="J386" s="24" t="s">
        <v>73</v>
      </c>
      <c r="K386" s="25">
        <v>20677</v>
      </c>
      <c r="L386" s="17"/>
    </row>
    <row r="387" spans="1:12" s="15" customFormat="1" x14ac:dyDescent="0.25">
      <c r="A387" s="43"/>
      <c r="B387" s="60" t="s">
        <v>26</v>
      </c>
      <c r="C387" s="22">
        <v>925</v>
      </c>
      <c r="D387" s="24" t="s">
        <v>8</v>
      </c>
      <c r="E387" s="24" t="s">
        <v>4</v>
      </c>
      <c r="F387" s="24"/>
      <c r="G387" s="22"/>
      <c r="H387" s="24"/>
      <c r="I387" s="24"/>
      <c r="J387" s="24"/>
      <c r="K387" s="25">
        <f>SUM(K388)</f>
        <v>1202274.5000000002</v>
      </c>
      <c r="L387" s="17"/>
    </row>
    <row r="388" spans="1:12" s="15" customFormat="1" ht="31.2" x14ac:dyDescent="0.25">
      <c r="A388" s="43"/>
      <c r="B388" s="60" t="s">
        <v>180</v>
      </c>
      <c r="C388" s="22">
        <v>925</v>
      </c>
      <c r="D388" s="24" t="s">
        <v>8</v>
      </c>
      <c r="E388" s="24" t="s">
        <v>4</v>
      </c>
      <c r="F388" s="24" t="s">
        <v>2</v>
      </c>
      <c r="G388" s="22"/>
      <c r="H388" s="24"/>
      <c r="I388" s="24"/>
      <c r="J388" s="24"/>
      <c r="K388" s="25">
        <f>SUM(K389)</f>
        <v>1202274.5000000002</v>
      </c>
      <c r="L388" s="17"/>
    </row>
    <row r="389" spans="1:12" s="15" customFormat="1" ht="31.2" x14ac:dyDescent="0.25">
      <c r="A389" s="43"/>
      <c r="B389" s="62" t="s">
        <v>226</v>
      </c>
      <c r="C389" s="22">
        <v>925</v>
      </c>
      <c r="D389" s="24" t="s">
        <v>8</v>
      </c>
      <c r="E389" s="24" t="s">
        <v>4</v>
      </c>
      <c r="F389" s="24" t="s">
        <v>2</v>
      </c>
      <c r="G389" s="22">
        <v>1</v>
      </c>
      <c r="H389" s="24"/>
      <c r="I389" s="24"/>
      <c r="J389" s="24"/>
      <c r="K389" s="25">
        <f>SUM(K397+K400+K407+K390)</f>
        <v>1202274.5000000002</v>
      </c>
      <c r="L389" s="17"/>
    </row>
    <row r="390" spans="1:12" s="15" customFormat="1" ht="30.6" customHeight="1" x14ac:dyDescent="0.25">
      <c r="A390" s="43"/>
      <c r="B390" s="68" t="s">
        <v>164</v>
      </c>
      <c r="C390" s="22">
        <v>925</v>
      </c>
      <c r="D390" s="24" t="s">
        <v>8</v>
      </c>
      <c r="E390" s="24" t="s">
        <v>4</v>
      </c>
      <c r="F390" s="24" t="s">
        <v>2</v>
      </c>
      <c r="G390" s="22">
        <v>1</v>
      </c>
      <c r="H390" s="24" t="s">
        <v>4</v>
      </c>
      <c r="I390" s="24"/>
      <c r="J390" s="24"/>
      <c r="K390" s="25">
        <f>K391+K393</f>
        <v>3931.1</v>
      </c>
      <c r="L390" s="17"/>
    </row>
    <row r="391" spans="1:12" s="15" customFormat="1" ht="19.95" customHeight="1" x14ac:dyDescent="0.25">
      <c r="A391" s="43"/>
      <c r="B391" s="68" t="s">
        <v>290</v>
      </c>
      <c r="C391" s="22">
        <v>925</v>
      </c>
      <c r="D391" s="24" t="s">
        <v>8</v>
      </c>
      <c r="E391" s="24" t="s">
        <v>4</v>
      </c>
      <c r="F391" s="24" t="s">
        <v>2</v>
      </c>
      <c r="G391" s="22">
        <v>1</v>
      </c>
      <c r="H391" s="24" t="s">
        <v>4</v>
      </c>
      <c r="I391" s="24" t="s">
        <v>289</v>
      </c>
      <c r="J391" s="24"/>
      <c r="K391" s="25">
        <f>K392</f>
        <v>0</v>
      </c>
      <c r="L391" s="17"/>
    </row>
    <row r="392" spans="1:12" s="15" customFormat="1" ht="30.6" customHeight="1" x14ac:dyDescent="0.25">
      <c r="A392" s="43"/>
      <c r="B392" s="67" t="s">
        <v>72</v>
      </c>
      <c r="C392" s="22">
        <v>925</v>
      </c>
      <c r="D392" s="24" t="s">
        <v>8</v>
      </c>
      <c r="E392" s="24" t="s">
        <v>4</v>
      </c>
      <c r="F392" s="24" t="s">
        <v>2</v>
      </c>
      <c r="G392" s="22">
        <v>1</v>
      </c>
      <c r="H392" s="24" t="s">
        <v>4</v>
      </c>
      <c r="I392" s="24" t="s">
        <v>289</v>
      </c>
      <c r="J392" s="24" t="s">
        <v>73</v>
      </c>
      <c r="K392" s="25"/>
      <c r="L392" s="17"/>
    </row>
    <row r="393" spans="1:12" s="15" customFormat="1" ht="76.95" customHeight="1" x14ac:dyDescent="0.25">
      <c r="A393" s="43"/>
      <c r="B393" s="60" t="s">
        <v>268</v>
      </c>
      <c r="C393" s="22">
        <v>925</v>
      </c>
      <c r="D393" s="24" t="s">
        <v>8</v>
      </c>
      <c r="E393" s="24" t="s">
        <v>4</v>
      </c>
      <c r="F393" s="24" t="s">
        <v>2</v>
      </c>
      <c r="G393" s="22">
        <v>1</v>
      </c>
      <c r="H393" s="24" t="s">
        <v>4</v>
      </c>
      <c r="I393" s="24" t="s">
        <v>172</v>
      </c>
      <c r="J393" s="24"/>
      <c r="K393" s="25">
        <f t="shared" ref="K393" si="32">SUM(K394:K396)</f>
        <v>3931.1</v>
      </c>
      <c r="L393" s="17"/>
    </row>
    <row r="394" spans="1:12" s="15" customFormat="1" ht="30.6" customHeight="1" x14ac:dyDescent="0.25">
      <c r="A394" s="43"/>
      <c r="B394" s="60" t="s">
        <v>155</v>
      </c>
      <c r="C394" s="22">
        <v>925</v>
      </c>
      <c r="D394" s="24" t="s">
        <v>8</v>
      </c>
      <c r="E394" s="24" t="s">
        <v>4</v>
      </c>
      <c r="F394" s="24" t="s">
        <v>2</v>
      </c>
      <c r="G394" s="22">
        <v>1</v>
      </c>
      <c r="H394" s="24" t="s">
        <v>4</v>
      </c>
      <c r="I394" s="24" t="s">
        <v>172</v>
      </c>
      <c r="J394" s="24" t="s">
        <v>57</v>
      </c>
      <c r="K394" s="25"/>
      <c r="L394" s="17"/>
    </row>
    <row r="395" spans="1:12" s="15" customFormat="1" ht="19.95" customHeight="1" x14ac:dyDescent="0.25">
      <c r="A395" s="43"/>
      <c r="B395" s="60" t="s">
        <v>65</v>
      </c>
      <c r="C395" s="22">
        <v>925</v>
      </c>
      <c r="D395" s="24" t="s">
        <v>8</v>
      </c>
      <c r="E395" s="24" t="s">
        <v>4</v>
      </c>
      <c r="F395" s="24" t="s">
        <v>2</v>
      </c>
      <c r="G395" s="22">
        <v>1</v>
      </c>
      <c r="H395" s="24" t="s">
        <v>4</v>
      </c>
      <c r="I395" s="24" t="s">
        <v>172</v>
      </c>
      <c r="J395" s="24" t="s">
        <v>66</v>
      </c>
      <c r="K395" s="25">
        <v>2359.1999999999998</v>
      </c>
      <c r="L395" s="17"/>
    </row>
    <row r="396" spans="1:12" s="15" customFormat="1" ht="31.2" x14ac:dyDescent="0.25">
      <c r="A396" s="43"/>
      <c r="B396" s="67" t="s">
        <v>72</v>
      </c>
      <c r="C396" s="22">
        <v>925</v>
      </c>
      <c r="D396" s="24" t="s">
        <v>8</v>
      </c>
      <c r="E396" s="24" t="s">
        <v>4</v>
      </c>
      <c r="F396" s="24" t="s">
        <v>2</v>
      </c>
      <c r="G396" s="22">
        <v>1</v>
      </c>
      <c r="H396" s="24" t="s">
        <v>4</v>
      </c>
      <c r="I396" s="24" t="s">
        <v>172</v>
      </c>
      <c r="J396" s="24" t="s">
        <v>73</v>
      </c>
      <c r="K396" s="25">
        <v>1571.9</v>
      </c>
      <c r="L396" s="17"/>
    </row>
    <row r="397" spans="1:12" s="15" customFormat="1" ht="62.4" x14ac:dyDescent="0.25">
      <c r="A397" s="43"/>
      <c r="B397" s="62" t="s">
        <v>136</v>
      </c>
      <c r="C397" s="22">
        <v>925</v>
      </c>
      <c r="D397" s="24" t="s">
        <v>8</v>
      </c>
      <c r="E397" s="24" t="s">
        <v>4</v>
      </c>
      <c r="F397" s="24" t="s">
        <v>2</v>
      </c>
      <c r="G397" s="22">
        <v>1</v>
      </c>
      <c r="H397" s="24" t="s">
        <v>6</v>
      </c>
      <c r="I397" s="24"/>
      <c r="J397" s="24"/>
      <c r="K397" s="25">
        <f>SUM(K398)</f>
        <v>1113.8</v>
      </c>
      <c r="L397" s="17"/>
    </row>
    <row r="398" spans="1:12" s="15" customFormat="1" ht="93.6" x14ac:dyDescent="0.25">
      <c r="A398" s="44"/>
      <c r="B398" s="66" t="s">
        <v>267</v>
      </c>
      <c r="C398" s="22">
        <v>925</v>
      </c>
      <c r="D398" s="24" t="s">
        <v>8</v>
      </c>
      <c r="E398" s="24" t="s">
        <v>4</v>
      </c>
      <c r="F398" s="24" t="s">
        <v>2</v>
      </c>
      <c r="G398" s="22">
        <v>1</v>
      </c>
      <c r="H398" s="24" t="s">
        <v>6</v>
      </c>
      <c r="I398" s="24" t="s">
        <v>137</v>
      </c>
      <c r="J398" s="24"/>
      <c r="K398" s="25">
        <f>SUM(K399:K399)</f>
        <v>1113.8</v>
      </c>
      <c r="L398" s="17"/>
    </row>
    <row r="399" spans="1:12" s="15" customFormat="1" ht="34.950000000000003" customHeight="1" x14ac:dyDescent="0.25">
      <c r="A399" s="42"/>
      <c r="B399" s="67" t="s">
        <v>153</v>
      </c>
      <c r="C399" s="22">
        <v>925</v>
      </c>
      <c r="D399" s="24" t="s">
        <v>8</v>
      </c>
      <c r="E399" s="24" t="s">
        <v>4</v>
      </c>
      <c r="F399" s="24" t="s">
        <v>2</v>
      </c>
      <c r="G399" s="22">
        <v>1</v>
      </c>
      <c r="H399" s="24" t="s">
        <v>6</v>
      </c>
      <c r="I399" s="24" t="s">
        <v>137</v>
      </c>
      <c r="J399" s="24" t="s">
        <v>73</v>
      </c>
      <c r="K399" s="25">
        <v>1113.8</v>
      </c>
      <c r="L399" s="17"/>
    </row>
    <row r="400" spans="1:12" s="15" customFormat="1" ht="60.75" customHeight="1" x14ac:dyDescent="0.25">
      <c r="A400" s="43"/>
      <c r="B400" s="62" t="s">
        <v>138</v>
      </c>
      <c r="C400" s="22">
        <v>925</v>
      </c>
      <c r="D400" s="24" t="s">
        <v>8</v>
      </c>
      <c r="E400" s="24" t="s">
        <v>4</v>
      </c>
      <c r="F400" s="24" t="s">
        <v>2</v>
      </c>
      <c r="G400" s="22">
        <v>1</v>
      </c>
      <c r="H400" s="24" t="s">
        <v>7</v>
      </c>
      <c r="I400" s="24"/>
      <c r="J400" s="24"/>
      <c r="K400" s="25">
        <f>SUM(K401+K403+K405)</f>
        <v>1075008</v>
      </c>
      <c r="L400" s="17"/>
    </row>
    <row r="401" spans="1:12" s="15" customFormat="1" ht="49.2" customHeight="1" x14ac:dyDescent="0.25">
      <c r="A401" s="43"/>
      <c r="B401" s="67" t="s">
        <v>139</v>
      </c>
      <c r="C401" s="22">
        <v>925</v>
      </c>
      <c r="D401" s="24" t="s">
        <v>8</v>
      </c>
      <c r="E401" s="24" t="s">
        <v>4</v>
      </c>
      <c r="F401" s="24" t="s">
        <v>2</v>
      </c>
      <c r="G401" s="22">
        <v>1</v>
      </c>
      <c r="H401" s="24" t="s">
        <v>7</v>
      </c>
      <c r="I401" s="24" t="s">
        <v>110</v>
      </c>
      <c r="J401" s="24"/>
      <c r="K401" s="25">
        <f>SUM(K402:K402)</f>
        <v>184624.3</v>
      </c>
      <c r="L401" s="17"/>
    </row>
    <row r="402" spans="1:12" s="15" customFormat="1" ht="31.95" customHeight="1" x14ac:dyDescent="0.25">
      <c r="A402" s="43"/>
      <c r="B402" s="67" t="s">
        <v>72</v>
      </c>
      <c r="C402" s="22">
        <v>925</v>
      </c>
      <c r="D402" s="24" t="s">
        <v>8</v>
      </c>
      <c r="E402" s="24" t="s">
        <v>4</v>
      </c>
      <c r="F402" s="24" t="s">
        <v>2</v>
      </c>
      <c r="G402" s="22">
        <v>1</v>
      </c>
      <c r="H402" s="24" t="s">
        <v>7</v>
      </c>
      <c r="I402" s="24" t="s">
        <v>110</v>
      </c>
      <c r="J402" s="24" t="s">
        <v>73</v>
      </c>
      <c r="K402" s="25">
        <v>184624.3</v>
      </c>
      <c r="L402" s="17"/>
    </row>
    <row r="403" spans="1:12" s="15" customFormat="1" ht="114" customHeight="1" x14ac:dyDescent="0.25">
      <c r="A403" s="43"/>
      <c r="B403" s="67" t="s">
        <v>336</v>
      </c>
      <c r="C403" s="22">
        <v>925</v>
      </c>
      <c r="D403" s="24" t="s">
        <v>8</v>
      </c>
      <c r="E403" s="24" t="s">
        <v>4</v>
      </c>
      <c r="F403" s="54" t="s">
        <v>2</v>
      </c>
      <c r="G403" s="54" t="s">
        <v>115</v>
      </c>
      <c r="H403" s="54" t="s">
        <v>7</v>
      </c>
      <c r="I403" s="24" t="s">
        <v>337</v>
      </c>
      <c r="J403" s="24"/>
      <c r="K403" s="25">
        <f>K404</f>
        <v>50465.5</v>
      </c>
      <c r="L403" s="17"/>
    </row>
    <row r="404" spans="1:12" s="15" customFormat="1" ht="31.2" customHeight="1" x14ac:dyDescent="0.25">
      <c r="A404" s="43"/>
      <c r="B404" s="67" t="s">
        <v>72</v>
      </c>
      <c r="C404" s="22">
        <v>925</v>
      </c>
      <c r="D404" s="24" t="s">
        <v>8</v>
      </c>
      <c r="E404" s="24" t="s">
        <v>4</v>
      </c>
      <c r="F404" s="54" t="s">
        <v>2</v>
      </c>
      <c r="G404" s="54" t="s">
        <v>115</v>
      </c>
      <c r="H404" s="54" t="s">
        <v>7</v>
      </c>
      <c r="I404" s="24" t="s">
        <v>337</v>
      </c>
      <c r="J404" s="24" t="s">
        <v>73</v>
      </c>
      <c r="K404" s="25">
        <f>48564.6+1900.9</f>
        <v>50465.5</v>
      </c>
      <c r="L404" s="17"/>
    </row>
    <row r="405" spans="1:12" s="15" customFormat="1" ht="62.4" x14ac:dyDescent="0.25">
      <c r="A405" s="44"/>
      <c r="B405" s="67" t="s">
        <v>270</v>
      </c>
      <c r="C405" s="22">
        <v>925</v>
      </c>
      <c r="D405" s="24" t="s">
        <v>8</v>
      </c>
      <c r="E405" s="24" t="s">
        <v>4</v>
      </c>
      <c r="F405" s="24" t="s">
        <v>2</v>
      </c>
      <c r="G405" s="22">
        <v>1</v>
      </c>
      <c r="H405" s="24" t="s">
        <v>7</v>
      </c>
      <c r="I405" s="24" t="s">
        <v>140</v>
      </c>
      <c r="J405" s="24"/>
      <c r="K405" s="25">
        <f>SUM(K406:K406)</f>
        <v>839918.2</v>
      </c>
      <c r="L405" s="17"/>
    </row>
    <row r="406" spans="1:12" s="15" customFormat="1" ht="31.2" x14ac:dyDescent="0.25">
      <c r="A406" s="42"/>
      <c r="B406" s="67" t="s">
        <v>153</v>
      </c>
      <c r="C406" s="22">
        <v>925</v>
      </c>
      <c r="D406" s="24" t="s">
        <v>8</v>
      </c>
      <c r="E406" s="24" t="s">
        <v>4</v>
      </c>
      <c r="F406" s="24" t="s">
        <v>2</v>
      </c>
      <c r="G406" s="22">
        <v>1</v>
      </c>
      <c r="H406" s="24" t="s">
        <v>7</v>
      </c>
      <c r="I406" s="24" t="s">
        <v>140</v>
      </c>
      <c r="J406" s="24" t="s">
        <v>73</v>
      </c>
      <c r="K406" s="25">
        <f>793352.5+46565.7</f>
        <v>839918.2</v>
      </c>
      <c r="L406" s="17"/>
    </row>
    <row r="407" spans="1:12" s="15" customFormat="1" ht="31.2" x14ac:dyDescent="0.25">
      <c r="A407" s="43"/>
      <c r="B407" s="60" t="s">
        <v>142</v>
      </c>
      <c r="C407" s="22">
        <v>925</v>
      </c>
      <c r="D407" s="24" t="s">
        <v>8</v>
      </c>
      <c r="E407" s="24" t="s">
        <v>4</v>
      </c>
      <c r="F407" s="24" t="s">
        <v>2</v>
      </c>
      <c r="G407" s="22">
        <v>1</v>
      </c>
      <c r="H407" s="24" t="s">
        <v>29</v>
      </c>
      <c r="I407" s="24"/>
      <c r="J407" s="24"/>
      <c r="K407" s="25">
        <f>SUM(K408+K410+K412+K414)</f>
        <v>122221.59999999999</v>
      </c>
      <c r="L407" s="17"/>
    </row>
    <row r="408" spans="1:12" ht="46.8" x14ac:dyDescent="0.25">
      <c r="A408" s="43"/>
      <c r="B408" s="60" t="s">
        <v>86</v>
      </c>
      <c r="C408" s="22">
        <v>925</v>
      </c>
      <c r="D408" s="24" t="s">
        <v>8</v>
      </c>
      <c r="E408" s="24" t="s">
        <v>4</v>
      </c>
      <c r="F408" s="24" t="s">
        <v>2</v>
      </c>
      <c r="G408" s="22">
        <v>1</v>
      </c>
      <c r="H408" s="24" t="s">
        <v>29</v>
      </c>
      <c r="I408" s="24" t="s">
        <v>143</v>
      </c>
      <c r="J408" s="24"/>
      <c r="K408" s="25">
        <f>SUM(K409)</f>
        <v>862.4</v>
      </c>
    </row>
    <row r="409" spans="1:12" ht="31.2" x14ac:dyDescent="0.25">
      <c r="A409" s="43"/>
      <c r="B409" s="67" t="s">
        <v>153</v>
      </c>
      <c r="C409" s="22">
        <v>925</v>
      </c>
      <c r="D409" s="24" t="s">
        <v>8</v>
      </c>
      <c r="E409" s="24" t="s">
        <v>4</v>
      </c>
      <c r="F409" s="24" t="s">
        <v>2</v>
      </c>
      <c r="G409" s="22">
        <v>1</v>
      </c>
      <c r="H409" s="24" t="s">
        <v>29</v>
      </c>
      <c r="I409" s="24" t="s">
        <v>143</v>
      </c>
      <c r="J409" s="24" t="s">
        <v>73</v>
      </c>
      <c r="K409" s="25">
        <v>862.4</v>
      </c>
    </row>
    <row r="410" spans="1:12" s="15" customFormat="1" ht="78" x14ac:dyDescent="0.25">
      <c r="A410" s="43"/>
      <c r="B410" s="60" t="s">
        <v>300</v>
      </c>
      <c r="C410" s="22">
        <v>925</v>
      </c>
      <c r="D410" s="24" t="s">
        <v>8</v>
      </c>
      <c r="E410" s="24" t="s">
        <v>4</v>
      </c>
      <c r="F410" s="54" t="s">
        <v>2</v>
      </c>
      <c r="G410" s="54" t="s">
        <v>115</v>
      </c>
      <c r="H410" s="54" t="s">
        <v>29</v>
      </c>
      <c r="I410" s="54" t="s">
        <v>301</v>
      </c>
      <c r="J410" s="24"/>
      <c r="K410" s="25">
        <f>SUM(K411)</f>
        <v>1605.4</v>
      </c>
      <c r="L410" s="17"/>
    </row>
    <row r="411" spans="1:12" s="15" customFormat="1" ht="33" customHeight="1" x14ac:dyDescent="0.25">
      <c r="A411" s="43"/>
      <c r="B411" s="60" t="s">
        <v>266</v>
      </c>
      <c r="C411" s="22">
        <v>925</v>
      </c>
      <c r="D411" s="24" t="s">
        <v>8</v>
      </c>
      <c r="E411" s="24" t="s">
        <v>4</v>
      </c>
      <c r="F411" s="54" t="s">
        <v>2</v>
      </c>
      <c r="G411" s="54" t="s">
        <v>115</v>
      </c>
      <c r="H411" s="54" t="s">
        <v>29</v>
      </c>
      <c r="I411" s="54" t="s">
        <v>301</v>
      </c>
      <c r="J411" s="24" t="s">
        <v>73</v>
      </c>
      <c r="K411" s="25">
        <v>1605.4</v>
      </c>
      <c r="L411" s="17"/>
    </row>
    <row r="412" spans="1:12" s="15" customFormat="1" ht="46.8" x14ac:dyDescent="0.25">
      <c r="A412" s="43"/>
      <c r="B412" s="60" t="s">
        <v>338</v>
      </c>
      <c r="C412" s="22">
        <v>925</v>
      </c>
      <c r="D412" s="24" t="s">
        <v>8</v>
      </c>
      <c r="E412" s="24" t="s">
        <v>4</v>
      </c>
      <c r="F412" s="54" t="s">
        <v>2</v>
      </c>
      <c r="G412" s="54" t="s">
        <v>115</v>
      </c>
      <c r="H412" s="54" t="s">
        <v>29</v>
      </c>
      <c r="I412" s="54" t="s">
        <v>339</v>
      </c>
      <c r="J412" s="24"/>
      <c r="K412" s="25">
        <f>K413</f>
        <v>106382.9</v>
      </c>
      <c r="L412" s="17"/>
    </row>
    <row r="413" spans="1:12" s="15" customFormat="1" ht="34.200000000000003" customHeight="1" x14ac:dyDescent="0.25">
      <c r="A413" s="43"/>
      <c r="B413" s="60" t="s">
        <v>266</v>
      </c>
      <c r="C413" s="22">
        <v>925</v>
      </c>
      <c r="D413" s="24" t="s">
        <v>8</v>
      </c>
      <c r="E413" s="24" t="s">
        <v>4</v>
      </c>
      <c r="F413" s="54" t="s">
        <v>2</v>
      </c>
      <c r="G413" s="54" t="s">
        <v>115</v>
      </c>
      <c r="H413" s="54" t="s">
        <v>29</v>
      </c>
      <c r="I413" s="54" t="s">
        <v>339</v>
      </c>
      <c r="J413" s="24" t="s">
        <v>73</v>
      </c>
      <c r="K413" s="25">
        <f>100000+6382.9</f>
        <v>106382.9</v>
      </c>
      <c r="L413" s="17"/>
    </row>
    <row r="414" spans="1:12" s="15" customFormat="1" ht="34.200000000000003" customHeight="1" x14ac:dyDescent="0.25">
      <c r="A414" s="43"/>
      <c r="B414" s="60" t="s">
        <v>344</v>
      </c>
      <c r="C414" s="22">
        <v>925</v>
      </c>
      <c r="D414" s="24" t="s">
        <v>8</v>
      </c>
      <c r="E414" s="24" t="s">
        <v>4</v>
      </c>
      <c r="F414" s="24" t="s">
        <v>2</v>
      </c>
      <c r="G414" s="22">
        <v>1</v>
      </c>
      <c r="H414" s="24" t="s">
        <v>29</v>
      </c>
      <c r="I414" s="54" t="s">
        <v>345</v>
      </c>
      <c r="J414" s="24"/>
      <c r="K414" s="25">
        <f>SUM(K415)</f>
        <v>13370.9</v>
      </c>
      <c r="L414" s="17"/>
    </row>
    <row r="415" spans="1:12" s="15" customFormat="1" ht="34.200000000000003" customHeight="1" x14ac:dyDescent="0.25">
      <c r="A415" s="43"/>
      <c r="B415" s="60" t="s">
        <v>266</v>
      </c>
      <c r="C415" s="22">
        <v>925</v>
      </c>
      <c r="D415" s="24" t="s">
        <v>8</v>
      </c>
      <c r="E415" s="24" t="s">
        <v>4</v>
      </c>
      <c r="F415" s="24" t="s">
        <v>2</v>
      </c>
      <c r="G415" s="22">
        <v>1</v>
      </c>
      <c r="H415" s="24" t="s">
        <v>29</v>
      </c>
      <c r="I415" s="54" t="s">
        <v>345</v>
      </c>
      <c r="J415" s="24" t="s">
        <v>73</v>
      </c>
      <c r="K415" s="25">
        <v>13370.9</v>
      </c>
      <c r="L415" s="17"/>
    </row>
    <row r="416" spans="1:12" s="15" customFormat="1" x14ac:dyDescent="0.25">
      <c r="A416" s="43"/>
      <c r="B416" s="60" t="s">
        <v>181</v>
      </c>
      <c r="C416" s="22">
        <v>925</v>
      </c>
      <c r="D416" s="24" t="s">
        <v>8</v>
      </c>
      <c r="E416" s="24" t="s">
        <v>5</v>
      </c>
      <c r="F416" s="23"/>
      <c r="G416" s="23"/>
      <c r="H416" s="23"/>
      <c r="I416" s="23"/>
      <c r="J416" s="24"/>
      <c r="K416" s="25">
        <f>SUM(K417)</f>
        <v>71412.400000000009</v>
      </c>
      <c r="L416" s="17"/>
    </row>
    <row r="417" spans="1:12" s="15" customFormat="1" ht="33.6" customHeight="1" x14ac:dyDescent="0.25">
      <c r="A417" s="43"/>
      <c r="B417" s="60" t="s">
        <v>180</v>
      </c>
      <c r="C417" s="22">
        <v>925</v>
      </c>
      <c r="D417" s="24" t="s">
        <v>8</v>
      </c>
      <c r="E417" s="24" t="s">
        <v>5</v>
      </c>
      <c r="F417" s="24" t="s">
        <v>2</v>
      </c>
      <c r="G417" s="22"/>
      <c r="H417" s="24"/>
      <c r="I417" s="24"/>
      <c r="J417" s="24"/>
      <c r="K417" s="25">
        <f t="shared" ref="K417:K423" si="33">SUM(K418)</f>
        <v>71412.400000000009</v>
      </c>
      <c r="L417" s="17"/>
    </row>
    <row r="418" spans="1:12" s="15" customFormat="1" ht="33.6" customHeight="1" x14ac:dyDescent="0.25">
      <c r="A418" s="44"/>
      <c r="B418" s="62" t="s">
        <v>226</v>
      </c>
      <c r="C418" s="22">
        <v>925</v>
      </c>
      <c r="D418" s="24" t="s">
        <v>8</v>
      </c>
      <c r="E418" s="24" t="s">
        <v>5</v>
      </c>
      <c r="F418" s="24" t="s">
        <v>2</v>
      </c>
      <c r="G418" s="22">
        <v>1</v>
      </c>
      <c r="H418" s="24"/>
      <c r="I418" s="24"/>
      <c r="J418" s="24"/>
      <c r="K418" s="25">
        <f>SUM(K422+K419)</f>
        <v>71412.400000000009</v>
      </c>
      <c r="L418" s="17"/>
    </row>
    <row r="419" spans="1:12" s="15" customFormat="1" ht="64.2" customHeight="1" x14ac:dyDescent="0.25">
      <c r="A419" s="43"/>
      <c r="B419" s="62" t="s">
        <v>136</v>
      </c>
      <c r="C419" s="22">
        <v>925</v>
      </c>
      <c r="D419" s="24" t="s">
        <v>8</v>
      </c>
      <c r="E419" s="24" t="s">
        <v>5</v>
      </c>
      <c r="F419" s="24" t="s">
        <v>2</v>
      </c>
      <c r="G419" s="22">
        <v>1</v>
      </c>
      <c r="H419" s="24" t="s">
        <v>6</v>
      </c>
      <c r="I419" s="24"/>
      <c r="J419" s="24"/>
      <c r="K419" s="25">
        <f>SUM(K420)</f>
        <v>34.799999999999997</v>
      </c>
      <c r="L419" s="17"/>
    </row>
    <row r="420" spans="1:12" s="15" customFormat="1" ht="98.4" customHeight="1" x14ac:dyDescent="0.25">
      <c r="A420" s="43"/>
      <c r="B420" s="66" t="s">
        <v>267</v>
      </c>
      <c r="C420" s="22">
        <v>925</v>
      </c>
      <c r="D420" s="24" t="s">
        <v>8</v>
      </c>
      <c r="E420" s="24" t="s">
        <v>5</v>
      </c>
      <c r="F420" s="24" t="s">
        <v>2</v>
      </c>
      <c r="G420" s="22">
        <v>1</v>
      </c>
      <c r="H420" s="24" t="s">
        <v>6</v>
      </c>
      <c r="I420" s="24" t="s">
        <v>137</v>
      </c>
      <c r="J420" s="24"/>
      <c r="K420" s="25">
        <f>SUM(K421:K421)</f>
        <v>34.799999999999997</v>
      </c>
      <c r="L420" s="17"/>
    </row>
    <row r="421" spans="1:12" s="15" customFormat="1" ht="31.2" customHeight="1" x14ac:dyDescent="0.25">
      <c r="A421" s="43"/>
      <c r="B421" s="67" t="s">
        <v>153</v>
      </c>
      <c r="C421" s="22">
        <v>925</v>
      </c>
      <c r="D421" s="24" t="s">
        <v>8</v>
      </c>
      <c r="E421" s="24" t="s">
        <v>5</v>
      </c>
      <c r="F421" s="24" t="s">
        <v>2</v>
      </c>
      <c r="G421" s="22">
        <v>1</v>
      </c>
      <c r="H421" s="24" t="s">
        <v>6</v>
      </c>
      <c r="I421" s="24" t="s">
        <v>137</v>
      </c>
      <c r="J421" s="24" t="s">
        <v>73</v>
      </c>
      <c r="K421" s="25">
        <v>34.799999999999997</v>
      </c>
      <c r="L421" s="17"/>
    </row>
    <row r="422" spans="1:12" s="15" customFormat="1" ht="52.95" customHeight="1" x14ac:dyDescent="0.25">
      <c r="A422" s="43"/>
      <c r="B422" s="62" t="s">
        <v>138</v>
      </c>
      <c r="C422" s="22">
        <v>925</v>
      </c>
      <c r="D422" s="24" t="s">
        <v>8</v>
      </c>
      <c r="E422" s="24" t="s">
        <v>5</v>
      </c>
      <c r="F422" s="24" t="s">
        <v>2</v>
      </c>
      <c r="G422" s="22">
        <v>1</v>
      </c>
      <c r="H422" s="24" t="s">
        <v>7</v>
      </c>
      <c r="I422" s="24" t="s">
        <v>97</v>
      </c>
      <c r="J422" s="24"/>
      <c r="K422" s="25">
        <f>SUM(K423)</f>
        <v>71377.600000000006</v>
      </c>
      <c r="L422" s="17"/>
    </row>
    <row r="423" spans="1:12" s="15" customFormat="1" ht="50.4" customHeight="1" x14ac:dyDescent="0.25">
      <c r="A423" s="43"/>
      <c r="B423" s="62" t="s">
        <v>141</v>
      </c>
      <c r="C423" s="22">
        <v>925</v>
      </c>
      <c r="D423" s="24" t="s">
        <v>8</v>
      </c>
      <c r="E423" s="24" t="s">
        <v>5</v>
      </c>
      <c r="F423" s="24" t="s">
        <v>2</v>
      </c>
      <c r="G423" s="22">
        <v>1</v>
      </c>
      <c r="H423" s="24" t="s">
        <v>7</v>
      </c>
      <c r="I423" s="24" t="s">
        <v>110</v>
      </c>
      <c r="J423" s="24"/>
      <c r="K423" s="25">
        <f t="shared" si="33"/>
        <v>71377.600000000006</v>
      </c>
      <c r="L423" s="17"/>
    </row>
    <row r="424" spans="1:12" s="15" customFormat="1" ht="33" customHeight="1" x14ac:dyDescent="0.25">
      <c r="A424" s="43"/>
      <c r="B424" s="67" t="s">
        <v>72</v>
      </c>
      <c r="C424" s="22">
        <v>925</v>
      </c>
      <c r="D424" s="24" t="s">
        <v>8</v>
      </c>
      <c r="E424" s="24" t="s">
        <v>5</v>
      </c>
      <c r="F424" s="24" t="s">
        <v>2</v>
      </c>
      <c r="G424" s="22">
        <v>1</v>
      </c>
      <c r="H424" s="24" t="s">
        <v>7</v>
      </c>
      <c r="I424" s="24" t="s">
        <v>110</v>
      </c>
      <c r="J424" s="24" t="s">
        <v>73</v>
      </c>
      <c r="K424" s="25">
        <v>71377.600000000006</v>
      </c>
      <c r="L424" s="17"/>
    </row>
    <row r="425" spans="1:12" s="15" customFormat="1" ht="22.95" customHeight="1" x14ac:dyDescent="0.25">
      <c r="A425" s="43"/>
      <c r="B425" s="60" t="s">
        <v>293</v>
      </c>
      <c r="C425" s="22">
        <v>925</v>
      </c>
      <c r="D425" s="24" t="s">
        <v>8</v>
      </c>
      <c r="E425" s="23" t="s">
        <v>7</v>
      </c>
      <c r="F425" s="23"/>
      <c r="G425" s="23"/>
      <c r="H425" s="23"/>
      <c r="I425" s="23"/>
      <c r="J425" s="24"/>
      <c r="K425" s="25">
        <f>SUM(K426)</f>
        <v>21.5</v>
      </c>
      <c r="L425" s="17"/>
    </row>
    <row r="426" spans="1:12" s="15" customFormat="1" ht="32.4" customHeight="1" x14ac:dyDescent="0.25">
      <c r="A426" s="43"/>
      <c r="B426" s="60" t="s">
        <v>180</v>
      </c>
      <c r="C426" s="22">
        <v>925</v>
      </c>
      <c r="D426" s="23" t="s">
        <v>8</v>
      </c>
      <c r="E426" s="23" t="s">
        <v>7</v>
      </c>
      <c r="F426" s="23" t="s">
        <v>2</v>
      </c>
      <c r="G426" s="23"/>
      <c r="H426" s="23"/>
      <c r="I426" s="23"/>
      <c r="J426" s="24"/>
      <c r="K426" s="25">
        <f>SUM(K427)</f>
        <v>21.5</v>
      </c>
      <c r="L426" s="17"/>
    </row>
    <row r="427" spans="1:12" s="15" customFormat="1" ht="32.4" customHeight="1" x14ac:dyDescent="0.25">
      <c r="A427" s="43"/>
      <c r="B427" s="60" t="s">
        <v>226</v>
      </c>
      <c r="C427" s="22">
        <v>925</v>
      </c>
      <c r="D427" s="23" t="s">
        <v>8</v>
      </c>
      <c r="E427" s="23" t="s">
        <v>7</v>
      </c>
      <c r="F427" s="23" t="s">
        <v>2</v>
      </c>
      <c r="G427" s="23" t="s">
        <v>115</v>
      </c>
      <c r="H427" s="23"/>
      <c r="I427" s="23"/>
      <c r="J427" s="24"/>
      <c r="K427" s="25">
        <f>SUM(K428)</f>
        <v>21.5</v>
      </c>
      <c r="L427" s="17"/>
    </row>
    <row r="428" spans="1:12" s="15" customFormat="1" ht="55.95" customHeight="1" x14ac:dyDescent="0.25">
      <c r="A428" s="43"/>
      <c r="B428" s="62" t="s">
        <v>138</v>
      </c>
      <c r="C428" s="22">
        <v>925</v>
      </c>
      <c r="D428" s="23" t="s">
        <v>8</v>
      </c>
      <c r="E428" s="23" t="s">
        <v>7</v>
      </c>
      <c r="F428" s="23" t="s">
        <v>2</v>
      </c>
      <c r="G428" s="23" t="s">
        <v>115</v>
      </c>
      <c r="H428" s="23" t="s">
        <v>7</v>
      </c>
      <c r="I428" s="23"/>
      <c r="J428" s="24"/>
      <c r="K428" s="25">
        <f>SUM(K429)</f>
        <v>21.5</v>
      </c>
      <c r="L428" s="17"/>
    </row>
    <row r="429" spans="1:12" s="15" customFormat="1" x14ac:dyDescent="0.25">
      <c r="A429" s="43"/>
      <c r="B429" s="60" t="s">
        <v>295</v>
      </c>
      <c r="C429" s="22">
        <v>925</v>
      </c>
      <c r="D429" s="23" t="s">
        <v>8</v>
      </c>
      <c r="E429" s="23" t="s">
        <v>7</v>
      </c>
      <c r="F429" s="23" t="s">
        <v>2</v>
      </c>
      <c r="G429" s="23" t="s">
        <v>115</v>
      </c>
      <c r="H429" s="23" t="s">
        <v>7</v>
      </c>
      <c r="I429" s="23" t="s">
        <v>294</v>
      </c>
      <c r="J429" s="24"/>
      <c r="K429" s="25">
        <f>SUM(K430)</f>
        <v>21.5</v>
      </c>
      <c r="L429" s="17"/>
    </row>
    <row r="430" spans="1:12" s="15" customFormat="1" ht="31.2" x14ac:dyDescent="0.25">
      <c r="A430" s="44"/>
      <c r="B430" s="60" t="s">
        <v>155</v>
      </c>
      <c r="C430" s="22">
        <v>925</v>
      </c>
      <c r="D430" s="23" t="s">
        <v>8</v>
      </c>
      <c r="E430" s="23" t="s">
        <v>7</v>
      </c>
      <c r="F430" s="23" t="s">
        <v>2</v>
      </c>
      <c r="G430" s="23" t="s">
        <v>115</v>
      </c>
      <c r="H430" s="23" t="s">
        <v>7</v>
      </c>
      <c r="I430" s="23" t="s">
        <v>294</v>
      </c>
      <c r="J430" s="24" t="s">
        <v>57</v>
      </c>
      <c r="K430" s="25">
        <v>21.5</v>
      </c>
      <c r="L430" s="17"/>
    </row>
    <row r="431" spans="1:12" s="15" customFormat="1" x14ac:dyDescent="0.25">
      <c r="A431" s="42"/>
      <c r="B431" s="60" t="s">
        <v>27</v>
      </c>
      <c r="C431" s="22">
        <v>925</v>
      </c>
      <c r="D431" s="23" t="s">
        <v>8</v>
      </c>
      <c r="E431" s="24" t="s">
        <v>24</v>
      </c>
      <c r="F431" s="24"/>
      <c r="G431" s="22"/>
      <c r="H431" s="24"/>
      <c r="I431" s="24"/>
      <c r="J431" s="24"/>
      <c r="K431" s="25">
        <f>SUM(K432+K468)</f>
        <v>120329.50000000001</v>
      </c>
      <c r="L431" s="17"/>
    </row>
    <row r="432" spans="1:12" s="15" customFormat="1" ht="31.95" customHeight="1" x14ac:dyDescent="0.25">
      <c r="A432" s="43"/>
      <c r="B432" s="60" t="s">
        <v>180</v>
      </c>
      <c r="C432" s="22">
        <v>925</v>
      </c>
      <c r="D432" s="24" t="s">
        <v>8</v>
      </c>
      <c r="E432" s="24" t="s">
        <v>24</v>
      </c>
      <c r="F432" s="24" t="s">
        <v>2</v>
      </c>
      <c r="G432" s="22"/>
      <c r="H432" s="24"/>
      <c r="I432" s="24"/>
      <c r="J432" s="24"/>
      <c r="K432" s="25">
        <f>SUM(K433)</f>
        <v>117046.70000000001</v>
      </c>
      <c r="L432" s="17"/>
    </row>
    <row r="433" spans="1:12" s="15" customFormat="1" ht="30.6" customHeight="1" x14ac:dyDescent="0.25">
      <c r="A433" s="43"/>
      <c r="B433" s="60" t="s">
        <v>226</v>
      </c>
      <c r="C433" s="22">
        <v>925</v>
      </c>
      <c r="D433" s="24" t="s">
        <v>8</v>
      </c>
      <c r="E433" s="24" t="s">
        <v>24</v>
      </c>
      <c r="F433" s="24" t="s">
        <v>2</v>
      </c>
      <c r="G433" s="22">
        <v>1</v>
      </c>
      <c r="H433" s="24"/>
      <c r="I433" s="24"/>
      <c r="J433" s="24"/>
      <c r="K433" s="25">
        <f>SUM(K434+K439+K442+K461)</f>
        <v>117046.70000000001</v>
      </c>
      <c r="L433" s="17"/>
    </row>
    <row r="434" spans="1:12" s="15" customFormat="1" ht="33.6" customHeight="1" x14ac:dyDescent="0.25">
      <c r="A434" s="43"/>
      <c r="B434" s="68" t="s">
        <v>164</v>
      </c>
      <c r="C434" s="22">
        <v>925</v>
      </c>
      <c r="D434" s="24" t="s">
        <v>8</v>
      </c>
      <c r="E434" s="24" t="s">
        <v>24</v>
      </c>
      <c r="F434" s="24" t="s">
        <v>2</v>
      </c>
      <c r="G434" s="22">
        <v>1</v>
      </c>
      <c r="H434" s="24" t="s">
        <v>4</v>
      </c>
      <c r="I434" s="24"/>
      <c r="J434" s="24"/>
      <c r="K434" s="25">
        <f>SUM(K435)</f>
        <v>130</v>
      </c>
      <c r="L434" s="17"/>
    </row>
    <row r="435" spans="1:12" s="15" customFormat="1" ht="124.8" x14ac:dyDescent="0.25">
      <c r="A435" s="43"/>
      <c r="B435" s="60" t="s">
        <v>268</v>
      </c>
      <c r="C435" s="22">
        <v>925</v>
      </c>
      <c r="D435" s="24" t="s">
        <v>8</v>
      </c>
      <c r="E435" s="24" t="s">
        <v>24</v>
      </c>
      <c r="F435" s="24" t="s">
        <v>2</v>
      </c>
      <c r="G435" s="22">
        <v>1</v>
      </c>
      <c r="H435" s="24" t="s">
        <v>4</v>
      </c>
      <c r="I435" s="24" t="s">
        <v>172</v>
      </c>
      <c r="J435" s="24"/>
      <c r="K435" s="25">
        <f>SUM(K436:K438)</f>
        <v>130</v>
      </c>
      <c r="L435" s="17"/>
    </row>
    <row r="436" spans="1:12" s="15" customFormat="1" ht="31.2" x14ac:dyDescent="0.25">
      <c r="A436" s="43"/>
      <c r="B436" s="60" t="s">
        <v>155</v>
      </c>
      <c r="C436" s="22">
        <v>925</v>
      </c>
      <c r="D436" s="24" t="s">
        <v>8</v>
      </c>
      <c r="E436" s="24" t="s">
        <v>24</v>
      </c>
      <c r="F436" s="24" t="s">
        <v>2</v>
      </c>
      <c r="G436" s="22">
        <v>1</v>
      </c>
      <c r="H436" s="24" t="s">
        <v>4</v>
      </c>
      <c r="I436" s="24" t="s">
        <v>172</v>
      </c>
      <c r="J436" s="24" t="s">
        <v>55</v>
      </c>
      <c r="K436" s="25">
        <v>60</v>
      </c>
      <c r="L436" s="17"/>
    </row>
    <row r="437" spans="1:12" s="15" customFormat="1" ht="31.2" x14ac:dyDescent="0.25">
      <c r="A437" s="43"/>
      <c r="B437" s="60" t="s">
        <v>155</v>
      </c>
      <c r="C437" s="22">
        <v>925</v>
      </c>
      <c r="D437" s="24" t="s">
        <v>8</v>
      </c>
      <c r="E437" s="24" t="s">
        <v>24</v>
      </c>
      <c r="F437" s="24" t="s">
        <v>2</v>
      </c>
      <c r="G437" s="22">
        <v>1</v>
      </c>
      <c r="H437" s="24" t="s">
        <v>4</v>
      </c>
      <c r="I437" s="24" t="s">
        <v>172</v>
      </c>
      <c r="J437" s="24" t="s">
        <v>57</v>
      </c>
      <c r="K437" s="25">
        <v>70</v>
      </c>
      <c r="L437" s="17"/>
    </row>
    <row r="438" spans="1:12" s="15" customFormat="1" ht="19.95" customHeight="1" x14ac:dyDescent="0.25">
      <c r="A438" s="43"/>
      <c r="B438" s="60" t="s">
        <v>65</v>
      </c>
      <c r="C438" s="22">
        <v>925</v>
      </c>
      <c r="D438" s="24" t="s">
        <v>8</v>
      </c>
      <c r="E438" s="24" t="s">
        <v>24</v>
      </c>
      <c r="F438" s="24" t="s">
        <v>2</v>
      </c>
      <c r="G438" s="22">
        <v>1</v>
      </c>
      <c r="H438" s="24" t="s">
        <v>4</v>
      </c>
      <c r="I438" s="24" t="s">
        <v>172</v>
      </c>
      <c r="J438" s="24" t="s">
        <v>66</v>
      </c>
      <c r="K438" s="25"/>
      <c r="L438" s="17"/>
    </row>
    <row r="439" spans="1:12" s="15" customFormat="1" ht="67.2" customHeight="1" x14ac:dyDescent="0.25">
      <c r="A439" s="43"/>
      <c r="B439" s="60" t="s">
        <v>136</v>
      </c>
      <c r="C439" s="22">
        <v>925</v>
      </c>
      <c r="D439" s="24" t="s">
        <v>8</v>
      </c>
      <c r="E439" s="24" t="s">
        <v>24</v>
      </c>
      <c r="F439" s="24" t="s">
        <v>2</v>
      </c>
      <c r="G439" s="22">
        <v>1</v>
      </c>
      <c r="H439" s="24" t="s">
        <v>6</v>
      </c>
      <c r="I439" s="24"/>
      <c r="J439" s="24"/>
      <c r="K439" s="25">
        <f>SUM(K440)</f>
        <v>24.6</v>
      </c>
      <c r="L439" s="17"/>
    </row>
    <row r="440" spans="1:12" s="15" customFormat="1" ht="100.95" customHeight="1" x14ac:dyDescent="0.25">
      <c r="A440" s="43"/>
      <c r="B440" s="66" t="s">
        <v>267</v>
      </c>
      <c r="C440" s="22">
        <v>925</v>
      </c>
      <c r="D440" s="24" t="s">
        <v>8</v>
      </c>
      <c r="E440" s="24" t="s">
        <v>24</v>
      </c>
      <c r="F440" s="24" t="s">
        <v>2</v>
      </c>
      <c r="G440" s="22">
        <v>1</v>
      </c>
      <c r="H440" s="24" t="s">
        <v>6</v>
      </c>
      <c r="I440" s="24" t="s">
        <v>137</v>
      </c>
      <c r="J440" s="24"/>
      <c r="K440" s="25">
        <f>SUM(K441)</f>
        <v>24.6</v>
      </c>
      <c r="L440" s="17"/>
    </row>
    <row r="441" spans="1:12" s="15" customFormat="1" ht="49.95" customHeight="1" x14ac:dyDescent="0.25">
      <c r="A441" s="43"/>
      <c r="B441" s="60" t="s">
        <v>170</v>
      </c>
      <c r="C441" s="22">
        <v>925</v>
      </c>
      <c r="D441" s="24" t="s">
        <v>8</v>
      </c>
      <c r="E441" s="24" t="s">
        <v>24</v>
      </c>
      <c r="F441" s="24" t="s">
        <v>2</v>
      </c>
      <c r="G441" s="22">
        <v>1</v>
      </c>
      <c r="H441" s="24" t="s">
        <v>6</v>
      </c>
      <c r="I441" s="24" t="s">
        <v>137</v>
      </c>
      <c r="J441" s="24" t="s">
        <v>55</v>
      </c>
      <c r="K441" s="25">
        <f>7.4+16.7+0.5</f>
        <v>24.6</v>
      </c>
      <c r="L441" s="17"/>
    </row>
    <row r="442" spans="1:12" s="15" customFormat="1" ht="47.4" customHeight="1" x14ac:dyDescent="0.25">
      <c r="A442" s="43"/>
      <c r="B442" s="62" t="s">
        <v>138</v>
      </c>
      <c r="C442" s="22">
        <v>925</v>
      </c>
      <c r="D442" s="24" t="s">
        <v>8</v>
      </c>
      <c r="E442" s="24" t="s">
        <v>24</v>
      </c>
      <c r="F442" s="24" t="s">
        <v>2</v>
      </c>
      <c r="G442" s="22">
        <v>1</v>
      </c>
      <c r="H442" s="24" t="s">
        <v>7</v>
      </c>
      <c r="I442" s="24"/>
      <c r="J442" s="24"/>
      <c r="K442" s="25">
        <f>SUM(K443+K447+K458+K456+K454+K452)</f>
        <v>99734.1</v>
      </c>
      <c r="L442" s="17"/>
    </row>
    <row r="443" spans="1:12" s="15" customFormat="1" ht="18.600000000000001" customHeight="1" x14ac:dyDescent="0.25">
      <c r="A443" s="43"/>
      <c r="B443" s="60" t="s">
        <v>53</v>
      </c>
      <c r="C443" s="22">
        <v>925</v>
      </c>
      <c r="D443" s="24" t="s">
        <v>8</v>
      </c>
      <c r="E443" s="24" t="s">
        <v>24</v>
      </c>
      <c r="F443" s="24" t="s">
        <v>2</v>
      </c>
      <c r="G443" s="22">
        <v>1</v>
      </c>
      <c r="H443" s="24" t="s">
        <v>7</v>
      </c>
      <c r="I443" s="24" t="s">
        <v>98</v>
      </c>
      <c r="J443" s="24"/>
      <c r="K443" s="25">
        <f>SUM(K444:K446)</f>
        <v>6756.7</v>
      </c>
      <c r="L443" s="17"/>
    </row>
    <row r="444" spans="1:12" s="15" customFormat="1" ht="31.2" customHeight="1" x14ac:dyDescent="0.25">
      <c r="A444" s="43"/>
      <c r="B444" s="60" t="s">
        <v>54</v>
      </c>
      <c r="C444" s="22">
        <v>925</v>
      </c>
      <c r="D444" s="24" t="s">
        <v>8</v>
      </c>
      <c r="E444" s="24" t="s">
        <v>24</v>
      </c>
      <c r="F444" s="24" t="s">
        <v>2</v>
      </c>
      <c r="G444" s="22">
        <v>1</v>
      </c>
      <c r="H444" s="24" t="s">
        <v>7</v>
      </c>
      <c r="I444" s="24" t="s">
        <v>98</v>
      </c>
      <c r="J444" s="24" t="s">
        <v>55</v>
      </c>
      <c r="K444" s="25">
        <v>6752.7</v>
      </c>
      <c r="L444" s="17"/>
    </row>
    <row r="445" spans="1:12" s="15" customFormat="1" ht="33.6" customHeight="1" x14ac:dyDescent="0.25">
      <c r="A445" s="43"/>
      <c r="B445" s="60" t="s">
        <v>155</v>
      </c>
      <c r="C445" s="22">
        <v>925</v>
      </c>
      <c r="D445" s="24" t="s">
        <v>8</v>
      </c>
      <c r="E445" s="24" t="s">
        <v>24</v>
      </c>
      <c r="F445" s="24" t="s">
        <v>2</v>
      </c>
      <c r="G445" s="22">
        <v>1</v>
      </c>
      <c r="H445" s="24" t="s">
        <v>7</v>
      </c>
      <c r="I445" s="24" t="s">
        <v>98</v>
      </c>
      <c r="J445" s="24" t="s">
        <v>57</v>
      </c>
      <c r="K445" s="25">
        <v>3</v>
      </c>
      <c r="L445" s="17"/>
    </row>
    <row r="446" spans="1:12" s="15" customFormat="1" ht="16.2" customHeight="1" x14ac:dyDescent="0.25">
      <c r="A446" s="43"/>
      <c r="B446" s="60" t="s">
        <v>59</v>
      </c>
      <c r="C446" s="22">
        <v>925</v>
      </c>
      <c r="D446" s="24" t="s">
        <v>8</v>
      </c>
      <c r="E446" s="24" t="s">
        <v>24</v>
      </c>
      <c r="F446" s="24" t="s">
        <v>2</v>
      </c>
      <c r="G446" s="22">
        <v>1</v>
      </c>
      <c r="H446" s="24" t="s">
        <v>7</v>
      </c>
      <c r="I446" s="24" t="s">
        <v>98</v>
      </c>
      <c r="J446" s="24" t="s">
        <v>60</v>
      </c>
      <c r="K446" s="25">
        <v>1</v>
      </c>
      <c r="L446" s="17"/>
    </row>
    <row r="447" spans="1:12" s="15" customFormat="1" ht="53.4" customHeight="1" x14ac:dyDescent="0.25">
      <c r="A447" s="43"/>
      <c r="B447" s="62" t="s">
        <v>141</v>
      </c>
      <c r="C447" s="22">
        <v>925</v>
      </c>
      <c r="D447" s="24" t="s">
        <v>8</v>
      </c>
      <c r="E447" s="24" t="s">
        <v>24</v>
      </c>
      <c r="F447" s="24" t="s">
        <v>2</v>
      </c>
      <c r="G447" s="22">
        <v>1</v>
      </c>
      <c r="H447" s="24" t="s">
        <v>7</v>
      </c>
      <c r="I447" s="24" t="s">
        <v>110</v>
      </c>
      <c r="J447" s="24"/>
      <c r="K447" s="25">
        <f>SUM(K448:K451)</f>
        <v>72657.8</v>
      </c>
      <c r="L447" s="17"/>
    </row>
    <row r="448" spans="1:12" s="15" customFormat="1" ht="31.2" x14ac:dyDescent="0.25">
      <c r="A448" s="44"/>
      <c r="B448" s="60" t="s">
        <v>54</v>
      </c>
      <c r="C448" s="22">
        <v>925</v>
      </c>
      <c r="D448" s="24" t="s">
        <v>8</v>
      </c>
      <c r="E448" s="24" t="s">
        <v>24</v>
      </c>
      <c r="F448" s="24" t="s">
        <v>2</v>
      </c>
      <c r="G448" s="22">
        <v>1</v>
      </c>
      <c r="H448" s="24" t="s">
        <v>7</v>
      </c>
      <c r="I448" s="24" t="s">
        <v>110</v>
      </c>
      <c r="J448" s="24" t="s">
        <v>55</v>
      </c>
      <c r="K448" s="25">
        <f>41580.2+21281</f>
        <v>62861.2</v>
      </c>
      <c r="L448" s="17"/>
    </row>
    <row r="449" spans="1:12" s="15" customFormat="1" ht="31.2" x14ac:dyDescent="0.25">
      <c r="A449" s="42"/>
      <c r="B449" s="60" t="s">
        <v>155</v>
      </c>
      <c r="C449" s="22">
        <v>925</v>
      </c>
      <c r="D449" s="24" t="s">
        <v>8</v>
      </c>
      <c r="E449" s="24" t="s">
        <v>24</v>
      </c>
      <c r="F449" s="24" t="s">
        <v>2</v>
      </c>
      <c r="G449" s="22">
        <v>1</v>
      </c>
      <c r="H449" s="24" t="s">
        <v>7</v>
      </c>
      <c r="I449" s="24" t="s">
        <v>110</v>
      </c>
      <c r="J449" s="24" t="s">
        <v>57</v>
      </c>
      <c r="K449" s="25">
        <f>9579.9+2096.2-1011.3-944.8</f>
        <v>9720</v>
      </c>
      <c r="L449" s="17"/>
    </row>
    <row r="450" spans="1:12" s="15" customFormat="1" x14ac:dyDescent="0.25">
      <c r="A450" s="43"/>
      <c r="B450" s="60" t="s">
        <v>65</v>
      </c>
      <c r="C450" s="22">
        <v>925</v>
      </c>
      <c r="D450" s="24" t="s">
        <v>8</v>
      </c>
      <c r="E450" s="24" t="s">
        <v>24</v>
      </c>
      <c r="F450" s="24" t="s">
        <v>2</v>
      </c>
      <c r="G450" s="22">
        <v>1</v>
      </c>
      <c r="H450" s="24" t="s">
        <v>7</v>
      </c>
      <c r="I450" s="24" t="s">
        <v>110</v>
      </c>
      <c r="J450" s="24" t="s">
        <v>66</v>
      </c>
      <c r="K450" s="25"/>
      <c r="L450" s="17"/>
    </row>
    <row r="451" spans="1:12" s="15" customFormat="1" ht="16.2" customHeight="1" x14ac:dyDescent="0.25">
      <c r="A451" s="43"/>
      <c r="B451" s="60" t="s">
        <v>59</v>
      </c>
      <c r="C451" s="22">
        <v>925</v>
      </c>
      <c r="D451" s="24" t="s">
        <v>8</v>
      </c>
      <c r="E451" s="24" t="s">
        <v>24</v>
      </c>
      <c r="F451" s="24" t="s">
        <v>2</v>
      </c>
      <c r="G451" s="22">
        <v>1</v>
      </c>
      <c r="H451" s="24" t="s">
        <v>7</v>
      </c>
      <c r="I451" s="24" t="s">
        <v>110</v>
      </c>
      <c r="J451" s="24" t="s">
        <v>60</v>
      </c>
      <c r="K451" s="25">
        <f>51.3+25.3</f>
        <v>76.599999999999994</v>
      </c>
      <c r="L451" s="17"/>
    </row>
    <row r="452" spans="1:12" s="15" customFormat="1" ht="15.6" customHeight="1" x14ac:dyDescent="0.25">
      <c r="A452" s="43"/>
      <c r="B452" s="60" t="s">
        <v>292</v>
      </c>
      <c r="C452" s="22">
        <v>925</v>
      </c>
      <c r="D452" s="24" t="s">
        <v>8</v>
      </c>
      <c r="E452" s="23" t="s">
        <v>24</v>
      </c>
      <c r="F452" s="23" t="s">
        <v>2</v>
      </c>
      <c r="G452" s="51">
        <v>1</v>
      </c>
      <c r="H452" s="23" t="s">
        <v>7</v>
      </c>
      <c r="I452" s="23" t="s">
        <v>291</v>
      </c>
      <c r="J452" s="23"/>
      <c r="K452" s="25">
        <f>SUM(K453)</f>
        <v>24</v>
      </c>
      <c r="L452" s="17"/>
    </row>
    <row r="453" spans="1:12" s="15" customFormat="1" ht="33.6" customHeight="1" x14ac:dyDescent="0.25">
      <c r="A453" s="43"/>
      <c r="B453" s="60" t="s">
        <v>155</v>
      </c>
      <c r="C453" s="22">
        <v>925</v>
      </c>
      <c r="D453" s="23" t="s">
        <v>8</v>
      </c>
      <c r="E453" s="23" t="s">
        <v>24</v>
      </c>
      <c r="F453" s="23" t="s">
        <v>2</v>
      </c>
      <c r="G453" s="51">
        <v>1</v>
      </c>
      <c r="H453" s="23" t="s">
        <v>7</v>
      </c>
      <c r="I453" s="23" t="s">
        <v>291</v>
      </c>
      <c r="J453" s="23" t="s">
        <v>57</v>
      </c>
      <c r="K453" s="25">
        <v>24</v>
      </c>
      <c r="L453" s="17"/>
    </row>
    <row r="454" spans="1:12" s="15" customFormat="1" x14ac:dyDescent="0.25">
      <c r="A454" s="43"/>
      <c r="B454" s="60" t="s">
        <v>284</v>
      </c>
      <c r="C454" s="22">
        <v>925</v>
      </c>
      <c r="D454" s="24" t="s">
        <v>8</v>
      </c>
      <c r="E454" s="24" t="s">
        <v>24</v>
      </c>
      <c r="F454" s="24" t="s">
        <v>2</v>
      </c>
      <c r="G454" s="22">
        <v>1</v>
      </c>
      <c r="H454" s="24" t="s">
        <v>7</v>
      </c>
      <c r="I454" s="23" t="s">
        <v>283</v>
      </c>
      <c r="J454" s="24"/>
      <c r="K454" s="25">
        <f>K455</f>
        <v>0</v>
      </c>
      <c r="L454" s="17"/>
    </row>
    <row r="455" spans="1:12" s="15" customFormat="1" ht="31.2" x14ac:dyDescent="0.25">
      <c r="A455" s="43"/>
      <c r="B455" s="60" t="s">
        <v>54</v>
      </c>
      <c r="C455" s="22">
        <v>925</v>
      </c>
      <c r="D455" s="24" t="s">
        <v>8</v>
      </c>
      <c r="E455" s="24" t="s">
        <v>24</v>
      </c>
      <c r="F455" s="24" t="s">
        <v>2</v>
      </c>
      <c r="G455" s="22">
        <v>1</v>
      </c>
      <c r="H455" s="24" t="s">
        <v>7</v>
      </c>
      <c r="I455" s="23" t="s">
        <v>283</v>
      </c>
      <c r="J455" s="24" t="s">
        <v>55</v>
      </c>
      <c r="K455" s="25"/>
      <c r="L455" s="17"/>
    </row>
    <row r="456" spans="1:12" s="15" customFormat="1" ht="63.6" customHeight="1" x14ac:dyDescent="0.25">
      <c r="A456" s="43"/>
      <c r="B456" s="75" t="s">
        <v>269</v>
      </c>
      <c r="C456" s="22">
        <v>925</v>
      </c>
      <c r="D456" s="24" t="s">
        <v>8</v>
      </c>
      <c r="E456" s="24" t="s">
        <v>24</v>
      </c>
      <c r="F456" s="24" t="s">
        <v>2</v>
      </c>
      <c r="G456" s="22">
        <v>1</v>
      </c>
      <c r="H456" s="24" t="s">
        <v>7</v>
      </c>
      <c r="I456" s="24" t="s">
        <v>145</v>
      </c>
      <c r="J456" s="24"/>
      <c r="K456" s="25">
        <f>K457</f>
        <v>78.3</v>
      </c>
      <c r="L456" s="17"/>
    </row>
    <row r="457" spans="1:12" s="15" customFormat="1" ht="31.2" x14ac:dyDescent="0.25">
      <c r="A457" s="43"/>
      <c r="B457" s="60" t="s">
        <v>54</v>
      </c>
      <c r="C457" s="22">
        <v>925</v>
      </c>
      <c r="D457" s="24" t="s">
        <v>8</v>
      </c>
      <c r="E457" s="24" t="s">
        <v>24</v>
      </c>
      <c r="F457" s="24" t="s">
        <v>2</v>
      </c>
      <c r="G457" s="22">
        <v>1</v>
      </c>
      <c r="H457" s="24" t="s">
        <v>7</v>
      </c>
      <c r="I457" s="24" t="s">
        <v>145</v>
      </c>
      <c r="J457" s="24" t="s">
        <v>55</v>
      </c>
      <c r="K457" s="25">
        <v>78.3</v>
      </c>
      <c r="L457" s="17"/>
    </row>
    <row r="458" spans="1:12" s="15" customFormat="1" ht="62.4" x14ac:dyDescent="0.25">
      <c r="A458" s="43"/>
      <c r="B458" s="67" t="s">
        <v>270</v>
      </c>
      <c r="C458" s="22">
        <v>925</v>
      </c>
      <c r="D458" s="24" t="s">
        <v>8</v>
      </c>
      <c r="E458" s="24" t="s">
        <v>24</v>
      </c>
      <c r="F458" s="24" t="s">
        <v>2</v>
      </c>
      <c r="G458" s="22">
        <v>1</v>
      </c>
      <c r="H458" s="24" t="s">
        <v>7</v>
      </c>
      <c r="I458" s="24" t="s">
        <v>140</v>
      </c>
      <c r="J458" s="24"/>
      <c r="K458" s="25">
        <f>SUM(K459:K460)</f>
        <v>20217.300000000003</v>
      </c>
      <c r="L458" s="17"/>
    </row>
    <row r="459" spans="1:12" s="15" customFormat="1" ht="31.2" x14ac:dyDescent="0.25">
      <c r="A459" s="43"/>
      <c r="B459" s="60" t="s">
        <v>54</v>
      </c>
      <c r="C459" s="22">
        <v>925</v>
      </c>
      <c r="D459" s="24" t="s">
        <v>8</v>
      </c>
      <c r="E459" s="24" t="s">
        <v>24</v>
      </c>
      <c r="F459" s="24" t="s">
        <v>2</v>
      </c>
      <c r="G459" s="22">
        <v>1</v>
      </c>
      <c r="H459" s="24" t="s">
        <v>7</v>
      </c>
      <c r="I459" s="24" t="s">
        <v>140</v>
      </c>
      <c r="J459" s="24" t="s">
        <v>55</v>
      </c>
      <c r="K459" s="25">
        <f>7117.1+12088.9+312.9+698.4</f>
        <v>20217.300000000003</v>
      </c>
      <c r="L459" s="17"/>
    </row>
    <row r="460" spans="1:12" s="15" customFormat="1" ht="31.2" x14ac:dyDescent="0.25">
      <c r="A460" s="44"/>
      <c r="B460" s="60" t="s">
        <v>155</v>
      </c>
      <c r="C460" s="22">
        <v>925</v>
      </c>
      <c r="D460" s="24" t="s">
        <v>8</v>
      </c>
      <c r="E460" s="24" t="s">
        <v>24</v>
      </c>
      <c r="F460" s="24" t="s">
        <v>2</v>
      </c>
      <c r="G460" s="22">
        <v>1</v>
      </c>
      <c r="H460" s="24" t="s">
        <v>7</v>
      </c>
      <c r="I460" s="24" t="s">
        <v>140</v>
      </c>
      <c r="J460" s="24" t="s">
        <v>57</v>
      </c>
      <c r="K460" s="25"/>
      <c r="L460" s="17"/>
    </row>
    <row r="461" spans="1:12" s="15" customFormat="1" ht="33" customHeight="1" x14ac:dyDescent="0.25">
      <c r="A461" s="42"/>
      <c r="B461" s="60" t="s">
        <v>142</v>
      </c>
      <c r="C461" s="22">
        <v>925</v>
      </c>
      <c r="D461" s="23" t="s">
        <v>8</v>
      </c>
      <c r="E461" s="24" t="s">
        <v>24</v>
      </c>
      <c r="F461" s="24" t="s">
        <v>2</v>
      </c>
      <c r="G461" s="22">
        <v>1</v>
      </c>
      <c r="H461" s="24" t="s">
        <v>29</v>
      </c>
      <c r="I461" s="24"/>
      <c r="J461" s="24"/>
      <c r="K461" s="25">
        <f>K462+K464+K466</f>
        <v>17158</v>
      </c>
      <c r="L461" s="17"/>
    </row>
    <row r="462" spans="1:12" s="15" customFormat="1" ht="31.2" customHeight="1" x14ac:dyDescent="0.25">
      <c r="A462" s="43"/>
      <c r="B462" s="77" t="s">
        <v>227</v>
      </c>
      <c r="C462" s="22">
        <v>925</v>
      </c>
      <c r="D462" s="24" t="s">
        <v>8</v>
      </c>
      <c r="E462" s="24" t="s">
        <v>24</v>
      </c>
      <c r="F462" s="24" t="s">
        <v>2</v>
      </c>
      <c r="G462" s="22">
        <v>1</v>
      </c>
      <c r="H462" s="24" t="s">
        <v>29</v>
      </c>
      <c r="I462" s="24" t="s">
        <v>176</v>
      </c>
      <c r="J462" s="24"/>
      <c r="K462" s="25">
        <f>K463</f>
        <v>17121.099999999999</v>
      </c>
      <c r="L462" s="17"/>
    </row>
    <row r="463" spans="1:12" s="15" customFormat="1" ht="31.95" customHeight="1" x14ac:dyDescent="0.25">
      <c r="A463" s="43"/>
      <c r="B463" s="67" t="s">
        <v>153</v>
      </c>
      <c r="C463" s="22">
        <v>925</v>
      </c>
      <c r="D463" s="24" t="s">
        <v>8</v>
      </c>
      <c r="E463" s="24" t="s">
        <v>24</v>
      </c>
      <c r="F463" s="24" t="s">
        <v>2</v>
      </c>
      <c r="G463" s="22">
        <v>1</v>
      </c>
      <c r="H463" s="24" t="s">
        <v>29</v>
      </c>
      <c r="I463" s="24" t="s">
        <v>176</v>
      </c>
      <c r="J463" s="24" t="s">
        <v>73</v>
      </c>
      <c r="K463" s="25">
        <v>17121.099999999999</v>
      </c>
      <c r="L463" s="17"/>
    </row>
    <row r="464" spans="1:12" s="15" customFormat="1" ht="49.95" customHeight="1" x14ac:dyDescent="0.25">
      <c r="A464" s="43"/>
      <c r="B464" s="60" t="s">
        <v>86</v>
      </c>
      <c r="C464" s="22">
        <v>925</v>
      </c>
      <c r="D464" s="24" t="s">
        <v>8</v>
      </c>
      <c r="E464" s="24" t="s">
        <v>24</v>
      </c>
      <c r="F464" s="24" t="s">
        <v>2</v>
      </c>
      <c r="G464" s="22">
        <v>1</v>
      </c>
      <c r="H464" s="24" t="s">
        <v>29</v>
      </c>
      <c r="I464" s="24" t="s">
        <v>143</v>
      </c>
      <c r="J464" s="24"/>
      <c r="K464" s="25">
        <f>SUM(K465)</f>
        <v>12.9</v>
      </c>
      <c r="L464" s="17"/>
    </row>
    <row r="465" spans="1:12" s="15" customFormat="1" ht="31.2" customHeight="1" x14ac:dyDescent="0.25">
      <c r="A465" s="43"/>
      <c r="B465" s="60" t="s">
        <v>54</v>
      </c>
      <c r="C465" s="22">
        <v>925</v>
      </c>
      <c r="D465" s="24" t="s">
        <v>8</v>
      </c>
      <c r="E465" s="24" t="s">
        <v>24</v>
      </c>
      <c r="F465" s="24" t="s">
        <v>2</v>
      </c>
      <c r="G465" s="22">
        <v>1</v>
      </c>
      <c r="H465" s="24" t="s">
        <v>29</v>
      </c>
      <c r="I465" s="24" t="s">
        <v>143</v>
      </c>
      <c r="J465" s="24" t="s">
        <v>55</v>
      </c>
      <c r="K465" s="25">
        <v>12.9</v>
      </c>
      <c r="L465" s="17"/>
    </row>
    <row r="466" spans="1:12" s="15" customFormat="1" ht="78" x14ac:dyDescent="0.25">
      <c r="A466" s="43"/>
      <c r="B466" s="60" t="s">
        <v>300</v>
      </c>
      <c r="C466" s="22">
        <v>925</v>
      </c>
      <c r="D466" s="24" t="s">
        <v>8</v>
      </c>
      <c r="E466" s="24" t="s">
        <v>24</v>
      </c>
      <c r="F466" s="54" t="s">
        <v>2</v>
      </c>
      <c r="G466" s="54" t="s">
        <v>115</v>
      </c>
      <c r="H466" s="54" t="s">
        <v>29</v>
      </c>
      <c r="I466" s="54" t="s">
        <v>301</v>
      </c>
      <c r="J466" s="24"/>
      <c r="K466" s="25">
        <f>K467</f>
        <v>24</v>
      </c>
      <c r="L466" s="17"/>
    </row>
    <row r="467" spans="1:12" s="15" customFormat="1" ht="53.4" customHeight="1" x14ac:dyDescent="0.25">
      <c r="A467" s="43"/>
      <c r="B467" s="60" t="s">
        <v>154</v>
      </c>
      <c r="C467" s="22">
        <v>925</v>
      </c>
      <c r="D467" s="24" t="s">
        <v>8</v>
      </c>
      <c r="E467" s="24" t="s">
        <v>24</v>
      </c>
      <c r="F467" s="54" t="s">
        <v>2</v>
      </c>
      <c r="G467" s="54" t="s">
        <v>115</v>
      </c>
      <c r="H467" s="54" t="s">
        <v>29</v>
      </c>
      <c r="I467" s="54" t="s">
        <v>301</v>
      </c>
      <c r="J467" s="24" t="s">
        <v>55</v>
      </c>
      <c r="K467" s="25">
        <v>24</v>
      </c>
      <c r="L467" s="17"/>
    </row>
    <row r="468" spans="1:12" s="15" customFormat="1" ht="35.4" customHeight="1" x14ac:dyDescent="0.25">
      <c r="A468" s="43"/>
      <c r="B468" s="67" t="s">
        <v>242</v>
      </c>
      <c r="C468" s="22">
        <v>925</v>
      </c>
      <c r="D468" s="24" t="s">
        <v>8</v>
      </c>
      <c r="E468" s="24" t="s">
        <v>24</v>
      </c>
      <c r="F468" s="23" t="s">
        <v>21</v>
      </c>
      <c r="G468" s="51"/>
      <c r="H468" s="23"/>
      <c r="I468" s="23"/>
      <c r="J468" s="23"/>
      <c r="K468" s="25">
        <f>SUM(K469)</f>
        <v>3282.8</v>
      </c>
      <c r="L468" s="17"/>
    </row>
    <row r="469" spans="1:12" s="15" customFormat="1" ht="32.4" customHeight="1" x14ac:dyDescent="0.25">
      <c r="A469" s="43"/>
      <c r="B469" s="67" t="s">
        <v>177</v>
      </c>
      <c r="C469" s="22">
        <v>925</v>
      </c>
      <c r="D469" s="24" t="s">
        <v>8</v>
      </c>
      <c r="E469" s="24" t="s">
        <v>24</v>
      </c>
      <c r="F469" s="23" t="s">
        <v>21</v>
      </c>
      <c r="G469" s="51">
        <v>3</v>
      </c>
      <c r="H469" s="23"/>
      <c r="I469" s="23"/>
      <c r="J469" s="23"/>
      <c r="K469" s="25">
        <f>SUM(K470)</f>
        <v>3282.8</v>
      </c>
      <c r="L469" s="17"/>
    </row>
    <row r="470" spans="1:12" s="15" customFormat="1" ht="34.950000000000003" customHeight="1" x14ac:dyDescent="0.25">
      <c r="A470" s="43"/>
      <c r="B470" s="67" t="s">
        <v>144</v>
      </c>
      <c r="C470" s="22">
        <v>925</v>
      </c>
      <c r="D470" s="24" t="s">
        <v>8</v>
      </c>
      <c r="E470" s="24" t="s">
        <v>24</v>
      </c>
      <c r="F470" s="23" t="s">
        <v>21</v>
      </c>
      <c r="G470" s="51">
        <v>3</v>
      </c>
      <c r="H470" s="23" t="s">
        <v>2</v>
      </c>
      <c r="I470" s="23"/>
      <c r="J470" s="23"/>
      <c r="K470" s="25">
        <f>SUM(K471)</f>
        <v>3282.8</v>
      </c>
      <c r="L470" s="17"/>
    </row>
    <row r="471" spans="1:12" s="15" customFormat="1" ht="64.2" customHeight="1" x14ac:dyDescent="0.25">
      <c r="A471" s="43"/>
      <c r="B471" s="60" t="s">
        <v>262</v>
      </c>
      <c r="C471" s="22">
        <v>925</v>
      </c>
      <c r="D471" s="24" t="s">
        <v>8</v>
      </c>
      <c r="E471" s="24" t="s">
        <v>24</v>
      </c>
      <c r="F471" s="23" t="s">
        <v>21</v>
      </c>
      <c r="G471" s="23" t="s">
        <v>169</v>
      </c>
      <c r="H471" s="23" t="s">
        <v>2</v>
      </c>
      <c r="I471" s="23" t="s">
        <v>281</v>
      </c>
      <c r="J471" s="24"/>
      <c r="K471" s="25">
        <f>SUM(K472:K473)</f>
        <v>3282.8</v>
      </c>
      <c r="L471" s="17"/>
    </row>
    <row r="472" spans="1:12" s="15" customFormat="1" ht="48" customHeight="1" x14ac:dyDescent="0.25">
      <c r="A472" s="43"/>
      <c r="B472" s="60" t="s">
        <v>282</v>
      </c>
      <c r="C472" s="22">
        <v>925</v>
      </c>
      <c r="D472" s="24" t="s">
        <v>8</v>
      </c>
      <c r="E472" s="24" t="s">
        <v>24</v>
      </c>
      <c r="F472" s="23" t="s">
        <v>21</v>
      </c>
      <c r="G472" s="23" t="s">
        <v>169</v>
      </c>
      <c r="H472" s="23" t="s">
        <v>2</v>
      </c>
      <c r="I472" s="23" t="s">
        <v>281</v>
      </c>
      <c r="J472" s="24" t="s">
        <v>55</v>
      </c>
      <c r="K472" s="25">
        <v>48.5</v>
      </c>
      <c r="L472" s="17"/>
    </row>
    <row r="473" spans="1:12" s="15" customFormat="1" ht="31.2" x14ac:dyDescent="0.25">
      <c r="A473" s="43"/>
      <c r="B473" s="67" t="s">
        <v>153</v>
      </c>
      <c r="C473" s="22">
        <v>925</v>
      </c>
      <c r="D473" s="24" t="s">
        <v>8</v>
      </c>
      <c r="E473" s="24" t="s">
        <v>24</v>
      </c>
      <c r="F473" s="23" t="s">
        <v>21</v>
      </c>
      <c r="G473" s="23" t="s">
        <v>169</v>
      </c>
      <c r="H473" s="23" t="s">
        <v>2</v>
      </c>
      <c r="I473" s="23" t="s">
        <v>281</v>
      </c>
      <c r="J473" s="24" t="s">
        <v>73</v>
      </c>
      <c r="K473" s="25">
        <v>3234.3</v>
      </c>
      <c r="L473" s="17"/>
    </row>
    <row r="474" spans="1:12" s="15" customFormat="1" ht="21.6" customHeight="1" x14ac:dyDescent="0.25">
      <c r="A474" s="43"/>
      <c r="B474" s="60" t="s">
        <v>20</v>
      </c>
      <c r="C474" s="22">
        <v>925</v>
      </c>
      <c r="D474" s="24" t="s">
        <v>21</v>
      </c>
      <c r="E474" s="24"/>
      <c r="F474" s="24"/>
      <c r="G474" s="22"/>
      <c r="H474" s="24"/>
      <c r="I474" s="24"/>
      <c r="J474" s="24"/>
      <c r="K474" s="25">
        <f t="shared" ref="K474:K478" si="34">SUM(K475)</f>
        <v>15967.099999999999</v>
      </c>
      <c r="L474" s="17"/>
    </row>
    <row r="475" spans="1:12" s="15" customFormat="1" ht="21" customHeight="1" x14ac:dyDescent="0.25">
      <c r="A475" s="43"/>
      <c r="B475" s="60" t="s">
        <v>28</v>
      </c>
      <c r="C475" s="22">
        <v>925</v>
      </c>
      <c r="D475" s="24" t="s">
        <v>21</v>
      </c>
      <c r="E475" s="24" t="s">
        <v>6</v>
      </c>
      <c r="F475" s="24"/>
      <c r="G475" s="22"/>
      <c r="H475" s="24"/>
      <c r="I475" s="24"/>
      <c r="J475" s="24"/>
      <c r="K475" s="25">
        <f t="shared" si="34"/>
        <v>15967.099999999999</v>
      </c>
      <c r="L475" s="17"/>
    </row>
    <row r="476" spans="1:12" s="15" customFormat="1" ht="31.5" customHeight="1" x14ac:dyDescent="0.25">
      <c r="A476" s="43"/>
      <c r="B476" s="60" t="s">
        <v>180</v>
      </c>
      <c r="C476" s="22">
        <v>925</v>
      </c>
      <c r="D476" s="24" t="s">
        <v>21</v>
      </c>
      <c r="E476" s="24" t="s">
        <v>6</v>
      </c>
      <c r="F476" s="24" t="s">
        <v>2</v>
      </c>
      <c r="G476" s="22"/>
      <c r="H476" s="24"/>
      <c r="I476" s="24"/>
      <c r="J476" s="24"/>
      <c r="K476" s="25">
        <f t="shared" si="34"/>
        <v>15967.099999999999</v>
      </c>
      <c r="L476" s="17"/>
    </row>
    <row r="477" spans="1:12" s="15" customFormat="1" ht="34.200000000000003" customHeight="1" x14ac:dyDescent="0.25">
      <c r="A477" s="43"/>
      <c r="B477" s="62" t="s">
        <v>226</v>
      </c>
      <c r="C477" s="22">
        <v>925</v>
      </c>
      <c r="D477" s="24" t="s">
        <v>21</v>
      </c>
      <c r="E477" s="24" t="s">
        <v>6</v>
      </c>
      <c r="F477" s="24" t="s">
        <v>2</v>
      </c>
      <c r="G477" s="22">
        <v>1</v>
      </c>
      <c r="H477" s="24"/>
      <c r="I477" s="24"/>
      <c r="J477" s="24"/>
      <c r="K477" s="25">
        <f t="shared" si="34"/>
        <v>15967.099999999999</v>
      </c>
      <c r="L477" s="17"/>
    </row>
    <row r="478" spans="1:12" s="15" customFormat="1" ht="48.6" customHeight="1" x14ac:dyDescent="0.25">
      <c r="A478" s="43"/>
      <c r="B478" s="62" t="s">
        <v>138</v>
      </c>
      <c r="C478" s="22">
        <v>925</v>
      </c>
      <c r="D478" s="24" t="s">
        <v>21</v>
      </c>
      <c r="E478" s="24" t="s">
        <v>6</v>
      </c>
      <c r="F478" s="24" t="s">
        <v>2</v>
      </c>
      <c r="G478" s="22">
        <v>1</v>
      </c>
      <c r="H478" s="24" t="s">
        <v>7</v>
      </c>
      <c r="I478" s="24"/>
      <c r="J478" s="24"/>
      <c r="K478" s="25">
        <f t="shared" si="34"/>
        <v>15967.099999999999</v>
      </c>
      <c r="L478" s="17"/>
    </row>
    <row r="479" spans="1:12" s="15" customFormat="1" ht="64.2" customHeight="1" x14ac:dyDescent="0.25">
      <c r="A479" s="43"/>
      <c r="B479" s="75" t="s">
        <v>269</v>
      </c>
      <c r="C479" s="22">
        <v>925</v>
      </c>
      <c r="D479" s="24" t="s">
        <v>21</v>
      </c>
      <c r="E479" s="24" t="s">
        <v>6</v>
      </c>
      <c r="F479" s="24" t="s">
        <v>2</v>
      </c>
      <c r="G479" s="22">
        <v>1</v>
      </c>
      <c r="H479" s="24" t="s">
        <v>7</v>
      </c>
      <c r="I479" s="24" t="s">
        <v>145</v>
      </c>
      <c r="J479" s="24"/>
      <c r="K479" s="25">
        <f>SUM(K480:K482)</f>
        <v>15967.099999999999</v>
      </c>
      <c r="L479" s="17"/>
    </row>
    <row r="480" spans="1:12" s="15" customFormat="1" ht="34.200000000000003" customHeight="1" x14ac:dyDescent="0.25">
      <c r="A480" s="43"/>
      <c r="B480" s="60" t="s">
        <v>155</v>
      </c>
      <c r="C480" s="22">
        <v>925</v>
      </c>
      <c r="D480" s="24" t="s">
        <v>21</v>
      </c>
      <c r="E480" s="24" t="s">
        <v>6</v>
      </c>
      <c r="F480" s="24" t="s">
        <v>2</v>
      </c>
      <c r="G480" s="22">
        <v>1</v>
      </c>
      <c r="H480" s="24" t="s">
        <v>7</v>
      </c>
      <c r="I480" s="24" t="s">
        <v>145</v>
      </c>
      <c r="J480" s="24" t="s">
        <v>55</v>
      </c>
      <c r="K480" s="25"/>
      <c r="L480" s="17"/>
    </row>
    <row r="481" spans="1:12" s="15" customFormat="1" ht="34.950000000000003" customHeight="1" x14ac:dyDescent="0.25">
      <c r="A481" s="43"/>
      <c r="B481" s="60" t="s">
        <v>155</v>
      </c>
      <c r="C481" s="22">
        <v>925</v>
      </c>
      <c r="D481" s="24" t="s">
        <v>21</v>
      </c>
      <c r="E481" s="24" t="s">
        <v>6</v>
      </c>
      <c r="F481" s="24" t="s">
        <v>2</v>
      </c>
      <c r="G481" s="22">
        <v>1</v>
      </c>
      <c r="H481" s="24" t="s">
        <v>7</v>
      </c>
      <c r="I481" s="24" t="s">
        <v>145</v>
      </c>
      <c r="J481" s="24" t="s">
        <v>57</v>
      </c>
      <c r="K481" s="25">
        <v>158.80000000000001</v>
      </c>
      <c r="L481" s="17"/>
    </row>
    <row r="482" spans="1:12" s="15" customFormat="1" ht="15" customHeight="1" x14ac:dyDescent="0.25">
      <c r="A482" s="44"/>
      <c r="B482" s="60" t="s">
        <v>65</v>
      </c>
      <c r="C482" s="22">
        <v>925</v>
      </c>
      <c r="D482" s="24" t="s">
        <v>21</v>
      </c>
      <c r="E482" s="24" t="s">
        <v>6</v>
      </c>
      <c r="F482" s="24" t="s">
        <v>2</v>
      </c>
      <c r="G482" s="22">
        <v>1</v>
      </c>
      <c r="H482" s="24" t="s">
        <v>7</v>
      </c>
      <c r="I482" s="24" t="s">
        <v>145</v>
      </c>
      <c r="J482" s="24" t="s">
        <v>66</v>
      </c>
      <c r="K482" s="25">
        <v>15808.3</v>
      </c>
      <c r="L482" s="17"/>
    </row>
    <row r="483" spans="1:12" s="15" customFormat="1" ht="37.200000000000003" customHeight="1" x14ac:dyDescent="0.25">
      <c r="A483" s="42"/>
      <c r="B483" s="60" t="s">
        <v>261</v>
      </c>
      <c r="C483" s="22">
        <v>926</v>
      </c>
      <c r="D483" s="24"/>
      <c r="E483" s="24"/>
      <c r="F483" s="24"/>
      <c r="G483" s="22"/>
      <c r="H483" s="24"/>
      <c r="I483" s="24"/>
      <c r="J483" s="24"/>
      <c r="K483" s="25">
        <f>SUM(K484+K501)</f>
        <v>129327.40000000001</v>
      </c>
      <c r="L483" s="17"/>
    </row>
    <row r="484" spans="1:12" s="15" customFormat="1" ht="19.2" customHeight="1" x14ac:dyDescent="0.25">
      <c r="A484" s="43"/>
      <c r="B484" s="60" t="s">
        <v>18</v>
      </c>
      <c r="C484" s="22">
        <v>926</v>
      </c>
      <c r="D484" s="23" t="s">
        <v>8</v>
      </c>
      <c r="E484" s="24"/>
      <c r="F484" s="24"/>
      <c r="G484" s="22"/>
      <c r="H484" s="24"/>
      <c r="I484" s="24"/>
      <c r="J484" s="24"/>
      <c r="K484" s="25">
        <f>SUM(K485+K495)</f>
        <v>114723.20000000001</v>
      </c>
      <c r="L484" s="17"/>
    </row>
    <row r="485" spans="1:12" s="15" customFormat="1" ht="19.95" customHeight="1" x14ac:dyDescent="0.25">
      <c r="A485" s="43"/>
      <c r="B485" s="60" t="s">
        <v>181</v>
      </c>
      <c r="C485" s="22">
        <v>926</v>
      </c>
      <c r="D485" s="24" t="s">
        <v>8</v>
      </c>
      <c r="E485" s="24" t="s">
        <v>5</v>
      </c>
      <c r="F485" s="24"/>
      <c r="G485" s="22"/>
      <c r="H485" s="24"/>
      <c r="I485" s="24"/>
      <c r="J485" s="24"/>
      <c r="K485" s="25">
        <f>SUM(K486)</f>
        <v>114706.90000000001</v>
      </c>
      <c r="L485" s="17"/>
    </row>
    <row r="486" spans="1:12" s="15" customFormat="1" x14ac:dyDescent="0.25">
      <c r="A486" s="43"/>
      <c r="B486" s="62" t="s">
        <v>229</v>
      </c>
      <c r="C486" s="22">
        <v>926</v>
      </c>
      <c r="D486" s="24" t="s">
        <v>8</v>
      </c>
      <c r="E486" s="24" t="s">
        <v>5</v>
      </c>
      <c r="F486" s="24" t="s">
        <v>6</v>
      </c>
      <c r="G486" s="22"/>
      <c r="H486" s="24"/>
      <c r="I486" s="24"/>
      <c r="J486" s="24"/>
      <c r="K486" s="25">
        <f>SUM(K487+K491)</f>
        <v>114706.90000000001</v>
      </c>
      <c r="L486" s="17"/>
    </row>
    <row r="487" spans="1:12" s="15" customFormat="1" ht="31.2" x14ac:dyDescent="0.25">
      <c r="A487" s="43"/>
      <c r="B487" s="62" t="s">
        <v>230</v>
      </c>
      <c r="C487" s="22">
        <v>926</v>
      </c>
      <c r="D487" s="24" t="s">
        <v>8</v>
      </c>
      <c r="E487" s="24" t="s">
        <v>5</v>
      </c>
      <c r="F487" s="24" t="s">
        <v>6</v>
      </c>
      <c r="G487" s="22">
        <v>1</v>
      </c>
      <c r="H487" s="24"/>
      <c r="I487" s="24"/>
      <c r="J487" s="24"/>
      <c r="K487" s="25">
        <f t="shared" ref="K487:K489" si="35">SUM(K488)</f>
        <v>114626.6</v>
      </c>
      <c r="L487" s="17"/>
    </row>
    <row r="488" spans="1:12" s="15" customFormat="1" ht="35.4" customHeight="1" x14ac:dyDescent="0.25">
      <c r="A488" s="44"/>
      <c r="B488" s="62" t="s">
        <v>231</v>
      </c>
      <c r="C488" s="22">
        <v>926</v>
      </c>
      <c r="D488" s="24" t="s">
        <v>8</v>
      </c>
      <c r="E488" s="24" t="s">
        <v>5</v>
      </c>
      <c r="F488" s="24" t="s">
        <v>6</v>
      </c>
      <c r="G488" s="22">
        <v>1</v>
      </c>
      <c r="H488" s="24" t="s">
        <v>5</v>
      </c>
      <c r="I488" s="24"/>
      <c r="J488" s="24"/>
      <c r="K488" s="25">
        <f t="shared" si="35"/>
        <v>114626.6</v>
      </c>
      <c r="L488" s="17"/>
    </row>
    <row r="489" spans="1:12" s="15" customFormat="1" ht="51" customHeight="1" x14ac:dyDescent="0.25">
      <c r="A489" s="97">
        <v>10</v>
      </c>
      <c r="B489" s="60" t="s">
        <v>84</v>
      </c>
      <c r="C489" s="22">
        <v>926</v>
      </c>
      <c r="D489" s="24" t="s">
        <v>8</v>
      </c>
      <c r="E489" s="24" t="s">
        <v>5</v>
      </c>
      <c r="F489" s="24" t="s">
        <v>6</v>
      </c>
      <c r="G489" s="22">
        <v>1</v>
      </c>
      <c r="H489" s="24" t="s">
        <v>5</v>
      </c>
      <c r="I489" s="24" t="s">
        <v>110</v>
      </c>
      <c r="J489" s="24"/>
      <c r="K489" s="25">
        <f t="shared" si="35"/>
        <v>114626.6</v>
      </c>
      <c r="L489" s="17"/>
    </row>
    <row r="490" spans="1:12" s="15" customFormat="1" ht="37.200000000000003" customHeight="1" x14ac:dyDescent="0.25">
      <c r="A490" s="42"/>
      <c r="B490" s="67" t="s">
        <v>72</v>
      </c>
      <c r="C490" s="22">
        <v>926</v>
      </c>
      <c r="D490" s="24" t="s">
        <v>8</v>
      </c>
      <c r="E490" s="24" t="s">
        <v>5</v>
      </c>
      <c r="F490" s="24" t="s">
        <v>6</v>
      </c>
      <c r="G490" s="22">
        <v>1</v>
      </c>
      <c r="H490" s="24" t="s">
        <v>5</v>
      </c>
      <c r="I490" s="24" t="s">
        <v>110</v>
      </c>
      <c r="J490" s="24" t="s">
        <v>73</v>
      </c>
      <c r="K490" s="25">
        <v>114626.6</v>
      </c>
      <c r="L490" s="17"/>
    </row>
    <row r="491" spans="1:12" s="15" customFormat="1" ht="32.25" customHeight="1" x14ac:dyDescent="0.25">
      <c r="A491" s="43"/>
      <c r="B491" s="67" t="s">
        <v>245</v>
      </c>
      <c r="C491" s="22">
        <v>926</v>
      </c>
      <c r="D491" s="24" t="s">
        <v>8</v>
      </c>
      <c r="E491" s="24" t="s">
        <v>5</v>
      </c>
      <c r="F491" s="24" t="s">
        <v>6</v>
      </c>
      <c r="G491" s="22">
        <v>2</v>
      </c>
      <c r="H491" s="24"/>
      <c r="I491" s="24"/>
      <c r="J491" s="24"/>
      <c r="K491" s="25">
        <f>K492</f>
        <v>80.3</v>
      </c>
      <c r="L491" s="17"/>
    </row>
    <row r="492" spans="1:12" s="15" customFormat="1" ht="52.95" customHeight="1" x14ac:dyDescent="0.25">
      <c r="A492" s="43"/>
      <c r="B492" s="67" t="s">
        <v>232</v>
      </c>
      <c r="C492" s="22">
        <v>926</v>
      </c>
      <c r="D492" s="24" t="s">
        <v>8</v>
      </c>
      <c r="E492" s="24" t="s">
        <v>5</v>
      </c>
      <c r="F492" s="24" t="s">
        <v>6</v>
      </c>
      <c r="G492" s="22">
        <v>2</v>
      </c>
      <c r="H492" s="24" t="s">
        <v>2</v>
      </c>
      <c r="I492" s="24"/>
      <c r="J492" s="24"/>
      <c r="K492" s="25">
        <f>K493</f>
        <v>80.3</v>
      </c>
      <c r="L492" s="17"/>
    </row>
    <row r="493" spans="1:12" s="15" customFormat="1" ht="93.6" x14ac:dyDescent="0.25">
      <c r="A493" s="43"/>
      <c r="B493" s="75" t="s">
        <v>267</v>
      </c>
      <c r="C493" s="22">
        <v>926</v>
      </c>
      <c r="D493" s="24" t="s">
        <v>8</v>
      </c>
      <c r="E493" s="24" t="s">
        <v>5</v>
      </c>
      <c r="F493" s="24" t="s">
        <v>6</v>
      </c>
      <c r="G493" s="22">
        <v>2</v>
      </c>
      <c r="H493" s="24" t="s">
        <v>2</v>
      </c>
      <c r="I493" s="24" t="s">
        <v>137</v>
      </c>
      <c r="J493" s="24"/>
      <c r="K493" s="25">
        <f t="shared" ref="K493" si="36">SUM(K494)</f>
        <v>80.3</v>
      </c>
      <c r="L493" s="17"/>
    </row>
    <row r="494" spans="1:12" s="15" customFormat="1" ht="31.2" x14ac:dyDescent="0.25">
      <c r="A494" s="43"/>
      <c r="B494" s="67" t="s">
        <v>153</v>
      </c>
      <c r="C494" s="22">
        <v>926</v>
      </c>
      <c r="D494" s="24" t="s">
        <v>8</v>
      </c>
      <c r="E494" s="24" t="s">
        <v>5</v>
      </c>
      <c r="F494" s="24" t="s">
        <v>6</v>
      </c>
      <c r="G494" s="22">
        <v>2</v>
      </c>
      <c r="H494" s="24" t="s">
        <v>2</v>
      </c>
      <c r="I494" s="24" t="s">
        <v>137</v>
      </c>
      <c r="J494" s="24" t="s">
        <v>73</v>
      </c>
      <c r="K494" s="25">
        <v>80.3</v>
      </c>
      <c r="L494" s="17"/>
    </row>
    <row r="495" spans="1:12" s="15" customFormat="1" ht="18" customHeight="1" x14ac:dyDescent="0.25">
      <c r="A495" s="43"/>
      <c r="B495" s="60" t="s">
        <v>293</v>
      </c>
      <c r="C495" s="22">
        <v>926</v>
      </c>
      <c r="D495" s="24" t="s">
        <v>8</v>
      </c>
      <c r="E495" s="23" t="s">
        <v>7</v>
      </c>
      <c r="F495" s="23"/>
      <c r="G495" s="23"/>
      <c r="H495" s="23"/>
      <c r="I495" s="23"/>
      <c r="J495" s="24"/>
      <c r="K495" s="25">
        <f t="shared" ref="K495:K498" si="37">SUM(K496)</f>
        <v>16.3</v>
      </c>
      <c r="L495" s="17"/>
    </row>
    <row r="496" spans="1:12" s="15" customFormat="1" x14ac:dyDescent="0.25">
      <c r="A496" s="43"/>
      <c r="B496" s="62" t="s">
        <v>229</v>
      </c>
      <c r="C496" s="22">
        <v>926</v>
      </c>
      <c r="D496" s="23" t="s">
        <v>8</v>
      </c>
      <c r="E496" s="23" t="s">
        <v>7</v>
      </c>
      <c r="F496" s="23" t="s">
        <v>6</v>
      </c>
      <c r="G496" s="23"/>
      <c r="H496" s="23"/>
      <c r="I496" s="23"/>
      <c r="J496" s="24"/>
      <c r="K496" s="25">
        <f t="shared" si="37"/>
        <v>16.3</v>
      </c>
      <c r="L496" s="17"/>
    </row>
    <row r="497" spans="1:12" s="15" customFormat="1" ht="36.6" customHeight="1" x14ac:dyDescent="0.25">
      <c r="A497" s="43"/>
      <c r="B497" s="62" t="s">
        <v>230</v>
      </c>
      <c r="C497" s="22">
        <v>926</v>
      </c>
      <c r="D497" s="23" t="s">
        <v>8</v>
      </c>
      <c r="E497" s="23" t="s">
        <v>7</v>
      </c>
      <c r="F497" s="23" t="s">
        <v>6</v>
      </c>
      <c r="G497" s="23" t="s">
        <v>115</v>
      </c>
      <c r="H497" s="23"/>
      <c r="I497" s="23"/>
      <c r="J497" s="24"/>
      <c r="K497" s="25">
        <f t="shared" si="37"/>
        <v>16.3</v>
      </c>
      <c r="L497" s="17"/>
    </row>
    <row r="498" spans="1:12" s="15" customFormat="1" ht="32.4" customHeight="1" x14ac:dyDescent="0.25">
      <c r="A498" s="43"/>
      <c r="B498" s="62" t="s">
        <v>146</v>
      </c>
      <c r="C498" s="22">
        <v>926</v>
      </c>
      <c r="D498" s="23" t="s">
        <v>8</v>
      </c>
      <c r="E498" s="23" t="s">
        <v>7</v>
      </c>
      <c r="F498" s="23" t="s">
        <v>6</v>
      </c>
      <c r="G498" s="23" t="s">
        <v>115</v>
      </c>
      <c r="H498" s="23" t="s">
        <v>2</v>
      </c>
      <c r="I498" s="23"/>
      <c r="J498" s="24"/>
      <c r="K498" s="25">
        <f t="shared" si="37"/>
        <v>16.3</v>
      </c>
      <c r="L498" s="17"/>
    </row>
    <row r="499" spans="1:12" s="15" customFormat="1" ht="18" customHeight="1" x14ac:dyDescent="0.25">
      <c r="A499" s="43"/>
      <c r="B499" s="60" t="s">
        <v>295</v>
      </c>
      <c r="C499" s="22">
        <v>926</v>
      </c>
      <c r="D499" s="23" t="s">
        <v>8</v>
      </c>
      <c r="E499" s="23" t="s">
        <v>7</v>
      </c>
      <c r="F499" s="23" t="s">
        <v>6</v>
      </c>
      <c r="G499" s="23" t="s">
        <v>115</v>
      </c>
      <c r="H499" s="23" t="s">
        <v>2</v>
      </c>
      <c r="I499" s="23" t="s">
        <v>294</v>
      </c>
      <c r="J499" s="24"/>
      <c r="K499" s="25">
        <f>SUM(K500)</f>
        <v>16.3</v>
      </c>
      <c r="L499" s="17"/>
    </row>
    <row r="500" spans="1:12" s="15" customFormat="1" ht="35.25" customHeight="1" x14ac:dyDescent="0.25">
      <c r="A500" s="44"/>
      <c r="B500" s="60" t="s">
        <v>155</v>
      </c>
      <c r="C500" s="22">
        <v>926</v>
      </c>
      <c r="D500" s="23" t="s">
        <v>8</v>
      </c>
      <c r="E500" s="23" t="s">
        <v>7</v>
      </c>
      <c r="F500" s="23" t="s">
        <v>6</v>
      </c>
      <c r="G500" s="23" t="s">
        <v>115</v>
      </c>
      <c r="H500" s="23" t="s">
        <v>2</v>
      </c>
      <c r="I500" s="23" t="s">
        <v>294</v>
      </c>
      <c r="J500" s="24" t="s">
        <v>57</v>
      </c>
      <c r="K500" s="25">
        <v>16.3</v>
      </c>
      <c r="L500" s="17"/>
    </row>
    <row r="501" spans="1:12" s="15" customFormat="1" ht="20.399999999999999" customHeight="1" x14ac:dyDescent="0.25">
      <c r="A501" s="42"/>
      <c r="B501" s="60" t="s">
        <v>81</v>
      </c>
      <c r="C501" s="22">
        <v>926</v>
      </c>
      <c r="D501" s="23" t="s">
        <v>17</v>
      </c>
      <c r="E501" s="24"/>
      <c r="F501" s="24"/>
      <c r="G501" s="22"/>
      <c r="H501" s="24"/>
      <c r="I501" s="24"/>
      <c r="J501" s="24"/>
      <c r="K501" s="25">
        <f>SUM(K502)</f>
        <v>14604.2</v>
      </c>
      <c r="L501" s="17"/>
    </row>
    <row r="502" spans="1:12" s="15" customFormat="1" x14ac:dyDescent="0.25">
      <c r="A502" s="43"/>
      <c r="B502" s="60" t="s">
        <v>49</v>
      </c>
      <c r="C502" s="22">
        <v>926</v>
      </c>
      <c r="D502" s="24" t="s">
        <v>17</v>
      </c>
      <c r="E502" s="24" t="s">
        <v>6</v>
      </c>
      <c r="F502" s="24"/>
      <c r="G502" s="22"/>
      <c r="H502" s="24"/>
      <c r="I502" s="24"/>
      <c r="J502" s="24"/>
      <c r="K502" s="25">
        <f>SUM(+K503)</f>
        <v>14604.2</v>
      </c>
      <c r="L502" s="17"/>
    </row>
    <row r="503" spans="1:12" s="15" customFormat="1" x14ac:dyDescent="0.25">
      <c r="A503" s="43"/>
      <c r="B503" s="62" t="s">
        <v>229</v>
      </c>
      <c r="C503" s="22">
        <v>926</v>
      </c>
      <c r="D503" s="24" t="s">
        <v>17</v>
      </c>
      <c r="E503" s="24" t="s">
        <v>6</v>
      </c>
      <c r="F503" s="24" t="s">
        <v>6</v>
      </c>
      <c r="G503" s="22"/>
      <c r="H503" s="24"/>
      <c r="I503" s="24"/>
      <c r="J503" s="24"/>
      <c r="K503" s="25">
        <f>SUM(K504+K518+K522)</f>
        <v>14604.2</v>
      </c>
      <c r="L503" s="17"/>
    </row>
    <row r="504" spans="1:12" s="15" customFormat="1" ht="31.2" x14ac:dyDescent="0.25">
      <c r="A504" s="43"/>
      <c r="B504" s="62" t="s">
        <v>230</v>
      </c>
      <c r="C504" s="22">
        <v>926</v>
      </c>
      <c r="D504" s="24" t="s">
        <v>17</v>
      </c>
      <c r="E504" s="24" t="s">
        <v>6</v>
      </c>
      <c r="F504" s="24" t="s">
        <v>6</v>
      </c>
      <c r="G504" s="22">
        <v>1</v>
      </c>
      <c r="H504" s="24"/>
      <c r="I504" s="24"/>
      <c r="J504" s="24"/>
      <c r="K504" s="25">
        <f>SUM(K505+K512)</f>
        <v>14481</v>
      </c>
      <c r="L504" s="17"/>
    </row>
    <row r="505" spans="1:12" s="15" customFormat="1" ht="31.2" x14ac:dyDescent="0.25">
      <c r="A505" s="43"/>
      <c r="B505" s="62" t="s">
        <v>146</v>
      </c>
      <c r="C505" s="22">
        <v>926</v>
      </c>
      <c r="D505" s="24" t="s">
        <v>17</v>
      </c>
      <c r="E505" s="24" t="s">
        <v>6</v>
      </c>
      <c r="F505" s="24" t="s">
        <v>6</v>
      </c>
      <c r="G505" s="22">
        <v>1</v>
      </c>
      <c r="H505" s="24" t="s">
        <v>2</v>
      </c>
      <c r="I505" s="24"/>
      <c r="J505" s="24"/>
      <c r="K505" s="25">
        <f>SUM(K506+K510)</f>
        <v>3211.2</v>
      </c>
      <c r="L505" s="17"/>
    </row>
    <row r="506" spans="1:12" s="15" customFormat="1" x14ac:dyDescent="0.25">
      <c r="A506" s="43"/>
      <c r="B506" s="62" t="s">
        <v>74</v>
      </c>
      <c r="C506" s="22">
        <v>926</v>
      </c>
      <c r="D506" s="24" t="s">
        <v>17</v>
      </c>
      <c r="E506" s="24" t="s">
        <v>6</v>
      </c>
      <c r="F506" s="24" t="s">
        <v>6</v>
      </c>
      <c r="G506" s="22">
        <v>1</v>
      </c>
      <c r="H506" s="24" t="s">
        <v>2</v>
      </c>
      <c r="I506" s="24" t="s">
        <v>98</v>
      </c>
      <c r="J506" s="24"/>
      <c r="K506" s="25">
        <f t="shared" ref="K506" si="38">SUM(K507:K509)</f>
        <v>3198.7</v>
      </c>
      <c r="L506" s="17"/>
    </row>
    <row r="507" spans="1:12" s="15" customFormat="1" ht="31.2" x14ac:dyDescent="0.25">
      <c r="A507" s="43"/>
      <c r="B507" s="60" t="s">
        <v>54</v>
      </c>
      <c r="C507" s="22">
        <v>926</v>
      </c>
      <c r="D507" s="24" t="s">
        <v>17</v>
      </c>
      <c r="E507" s="24" t="s">
        <v>6</v>
      </c>
      <c r="F507" s="24" t="s">
        <v>6</v>
      </c>
      <c r="G507" s="22">
        <v>1</v>
      </c>
      <c r="H507" s="24" t="s">
        <v>2</v>
      </c>
      <c r="I507" s="24" t="s">
        <v>98</v>
      </c>
      <c r="J507" s="24" t="s">
        <v>55</v>
      </c>
      <c r="K507" s="25">
        <v>3140.2</v>
      </c>
      <c r="L507" s="17"/>
    </row>
    <row r="508" spans="1:12" s="15" customFormat="1" ht="31.2" x14ac:dyDescent="0.25">
      <c r="A508" s="43"/>
      <c r="B508" s="60" t="s">
        <v>155</v>
      </c>
      <c r="C508" s="22">
        <v>926</v>
      </c>
      <c r="D508" s="24" t="s">
        <v>17</v>
      </c>
      <c r="E508" s="24" t="s">
        <v>6</v>
      </c>
      <c r="F508" s="24" t="s">
        <v>6</v>
      </c>
      <c r="G508" s="22">
        <v>1</v>
      </c>
      <c r="H508" s="24" t="s">
        <v>2</v>
      </c>
      <c r="I508" s="24" t="s">
        <v>98</v>
      </c>
      <c r="J508" s="24" t="s">
        <v>57</v>
      </c>
      <c r="K508" s="25">
        <v>58.5</v>
      </c>
      <c r="L508" s="17"/>
    </row>
    <row r="509" spans="1:12" s="15" customFormat="1" x14ac:dyDescent="0.25">
      <c r="A509" s="43"/>
      <c r="B509" s="60" t="s">
        <v>59</v>
      </c>
      <c r="C509" s="22">
        <v>926</v>
      </c>
      <c r="D509" s="24" t="s">
        <v>17</v>
      </c>
      <c r="E509" s="24" t="s">
        <v>6</v>
      </c>
      <c r="F509" s="24" t="s">
        <v>6</v>
      </c>
      <c r="G509" s="22">
        <v>1</v>
      </c>
      <c r="H509" s="24" t="s">
        <v>2</v>
      </c>
      <c r="I509" s="24" t="s">
        <v>98</v>
      </c>
      <c r="J509" s="24" t="s">
        <v>60</v>
      </c>
      <c r="K509" s="25"/>
      <c r="L509" s="17"/>
    </row>
    <row r="510" spans="1:12" s="15" customFormat="1" ht="19.95" customHeight="1" x14ac:dyDescent="0.25">
      <c r="A510" s="43"/>
      <c r="B510" s="60" t="s">
        <v>292</v>
      </c>
      <c r="C510" s="22">
        <v>926</v>
      </c>
      <c r="D510" s="24" t="s">
        <v>17</v>
      </c>
      <c r="E510" s="23" t="s">
        <v>6</v>
      </c>
      <c r="F510" s="23" t="s">
        <v>6</v>
      </c>
      <c r="G510" s="51">
        <v>1</v>
      </c>
      <c r="H510" s="23" t="s">
        <v>2</v>
      </c>
      <c r="I510" s="23" t="s">
        <v>291</v>
      </c>
      <c r="J510" s="23"/>
      <c r="K510" s="25">
        <f>SUM(K511)</f>
        <v>12.5</v>
      </c>
      <c r="L510" s="17"/>
    </row>
    <row r="511" spans="1:12" s="15" customFormat="1" ht="31.2" x14ac:dyDescent="0.25">
      <c r="A511" s="43"/>
      <c r="B511" s="60" t="s">
        <v>155</v>
      </c>
      <c r="C511" s="22">
        <v>926</v>
      </c>
      <c r="D511" s="23" t="s">
        <v>17</v>
      </c>
      <c r="E511" s="23" t="s">
        <v>6</v>
      </c>
      <c r="F511" s="23" t="s">
        <v>6</v>
      </c>
      <c r="G511" s="51">
        <v>1</v>
      </c>
      <c r="H511" s="23" t="s">
        <v>2</v>
      </c>
      <c r="I511" s="23" t="s">
        <v>291</v>
      </c>
      <c r="J511" s="23" t="s">
        <v>57</v>
      </c>
      <c r="K511" s="25">
        <v>12.5</v>
      </c>
      <c r="L511" s="17"/>
    </row>
    <row r="512" spans="1:12" s="15" customFormat="1" ht="31.2" x14ac:dyDescent="0.25">
      <c r="A512" s="43"/>
      <c r="B512" s="62" t="s">
        <v>233</v>
      </c>
      <c r="C512" s="22">
        <v>926</v>
      </c>
      <c r="D512" s="23" t="s">
        <v>17</v>
      </c>
      <c r="E512" s="24" t="s">
        <v>6</v>
      </c>
      <c r="F512" s="24" t="s">
        <v>6</v>
      </c>
      <c r="G512" s="22">
        <v>1</v>
      </c>
      <c r="H512" s="24" t="s">
        <v>4</v>
      </c>
      <c r="I512" s="24"/>
      <c r="J512" s="24"/>
      <c r="K512" s="25">
        <f>SUM(K513)</f>
        <v>11269.8</v>
      </c>
      <c r="L512" s="17"/>
    </row>
    <row r="513" spans="1:12" s="15" customFormat="1" ht="46.8" x14ac:dyDescent="0.25">
      <c r="A513" s="44"/>
      <c r="B513" s="60" t="s">
        <v>84</v>
      </c>
      <c r="C513" s="22">
        <v>926</v>
      </c>
      <c r="D513" s="24" t="s">
        <v>17</v>
      </c>
      <c r="E513" s="24" t="s">
        <v>6</v>
      </c>
      <c r="F513" s="24" t="s">
        <v>6</v>
      </c>
      <c r="G513" s="22">
        <v>1</v>
      </c>
      <c r="H513" s="24" t="s">
        <v>4</v>
      </c>
      <c r="I513" s="24" t="s">
        <v>110</v>
      </c>
      <c r="J513" s="24"/>
      <c r="K513" s="25">
        <f>SUM(K514:K517)</f>
        <v>11269.8</v>
      </c>
      <c r="L513" s="17"/>
    </row>
    <row r="514" spans="1:12" s="15" customFormat="1" ht="31.2" x14ac:dyDescent="0.25">
      <c r="A514" s="42"/>
      <c r="B514" s="60" t="s">
        <v>54</v>
      </c>
      <c r="C514" s="22">
        <v>926</v>
      </c>
      <c r="D514" s="24" t="s">
        <v>17</v>
      </c>
      <c r="E514" s="24" t="s">
        <v>6</v>
      </c>
      <c r="F514" s="24" t="s">
        <v>6</v>
      </c>
      <c r="G514" s="22">
        <v>1</v>
      </c>
      <c r="H514" s="24" t="s">
        <v>4</v>
      </c>
      <c r="I514" s="24" t="s">
        <v>110</v>
      </c>
      <c r="J514" s="24" t="s">
        <v>55</v>
      </c>
      <c r="K514" s="25">
        <v>7702.4</v>
      </c>
      <c r="L514" s="17"/>
    </row>
    <row r="515" spans="1:12" s="15" customFormat="1" ht="31.2" x14ac:dyDescent="0.25">
      <c r="A515" s="43"/>
      <c r="B515" s="60" t="s">
        <v>155</v>
      </c>
      <c r="C515" s="22">
        <v>926</v>
      </c>
      <c r="D515" s="24" t="s">
        <v>17</v>
      </c>
      <c r="E515" s="24" t="s">
        <v>6</v>
      </c>
      <c r="F515" s="24" t="s">
        <v>6</v>
      </c>
      <c r="G515" s="22">
        <v>1</v>
      </c>
      <c r="H515" s="24" t="s">
        <v>4</v>
      </c>
      <c r="I515" s="24" t="s">
        <v>110</v>
      </c>
      <c r="J515" s="24" t="s">
        <v>57</v>
      </c>
      <c r="K515" s="25">
        <f>2238.9+27.7</f>
        <v>2266.6</v>
      </c>
      <c r="L515" s="17"/>
    </row>
    <row r="516" spans="1:12" s="15" customFormat="1" x14ac:dyDescent="0.25">
      <c r="A516" s="43"/>
      <c r="B516" s="60" t="s">
        <v>22</v>
      </c>
      <c r="C516" s="22">
        <v>926</v>
      </c>
      <c r="D516" s="24" t="s">
        <v>17</v>
      </c>
      <c r="E516" s="24" t="s">
        <v>6</v>
      </c>
      <c r="F516" s="24" t="s">
        <v>6</v>
      </c>
      <c r="G516" s="22">
        <v>1</v>
      </c>
      <c r="H516" s="24" t="s">
        <v>4</v>
      </c>
      <c r="I516" s="24" t="s">
        <v>110</v>
      </c>
      <c r="J516" s="24" t="s">
        <v>69</v>
      </c>
      <c r="K516" s="25">
        <f>1438.7-27.7-122</f>
        <v>1289</v>
      </c>
      <c r="L516" s="17"/>
    </row>
    <row r="517" spans="1:12" s="15" customFormat="1" x14ac:dyDescent="0.25">
      <c r="A517" s="43"/>
      <c r="B517" s="60" t="s">
        <v>59</v>
      </c>
      <c r="C517" s="22">
        <v>926</v>
      </c>
      <c r="D517" s="24" t="s">
        <v>17</v>
      </c>
      <c r="E517" s="24" t="s">
        <v>6</v>
      </c>
      <c r="F517" s="24" t="s">
        <v>6</v>
      </c>
      <c r="G517" s="22">
        <v>1</v>
      </c>
      <c r="H517" s="24" t="s">
        <v>4</v>
      </c>
      <c r="I517" s="24" t="s">
        <v>110</v>
      </c>
      <c r="J517" s="24" t="s">
        <v>60</v>
      </c>
      <c r="K517" s="25">
        <v>11.8</v>
      </c>
      <c r="L517" s="17"/>
    </row>
    <row r="518" spans="1:12" s="15" customFormat="1" ht="31.2" x14ac:dyDescent="0.25">
      <c r="A518" s="43"/>
      <c r="B518" s="68" t="s">
        <v>245</v>
      </c>
      <c r="C518" s="22">
        <v>926</v>
      </c>
      <c r="D518" s="24" t="s">
        <v>17</v>
      </c>
      <c r="E518" s="24" t="s">
        <v>6</v>
      </c>
      <c r="F518" s="23" t="s">
        <v>6</v>
      </c>
      <c r="G518" s="23" t="s">
        <v>147</v>
      </c>
      <c r="H518" s="23"/>
      <c r="I518" s="24"/>
      <c r="J518" s="24"/>
      <c r="K518" s="25">
        <f>K519</f>
        <v>1.2</v>
      </c>
      <c r="L518" s="17"/>
    </row>
    <row r="519" spans="1:12" s="15" customFormat="1" ht="46.8" x14ac:dyDescent="0.25">
      <c r="A519" s="43"/>
      <c r="B519" s="68" t="s">
        <v>232</v>
      </c>
      <c r="C519" s="22">
        <v>926</v>
      </c>
      <c r="D519" s="24" t="s">
        <v>17</v>
      </c>
      <c r="E519" s="24" t="s">
        <v>6</v>
      </c>
      <c r="F519" s="23" t="s">
        <v>6</v>
      </c>
      <c r="G519" s="23" t="s">
        <v>147</v>
      </c>
      <c r="H519" s="23" t="s">
        <v>2</v>
      </c>
      <c r="I519" s="24"/>
      <c r="J519" s="24"/>
      <c r="K519" s="25">
        <f>K520</f>
        <v>1.2</v>
      </c>
      <c r="L519" s="17"/>
    </row>
    <row r="520" spans="1:12" s="15" customFormat="1" ht="93.6" x14ac:dyDescent="0.25">
      <c r="A520" s="43"/>
      <c r="B520" s="75" t="s">
        <v>267</v>
      </c>
      <c r="C520" s="22">
        <v>926</v>
      </c>
      <c r="D520" s="24" t="s">
        <v>17</v>
      </c>
      <c r="E520" s="24" t="s">
        <v>6</v>
      </c>
      <c r="F520" s="23" t="s">
        <v>6</v>
      </c>
      <c r="G520" s="23" t="s">
        <v>147</v>
      </c>
      <c r="H520" s="23" t="s">
        <v>2</v>
      </c>
      <c r="I520" s="24" t="s">
        <v>137</v>
      </c>
      <c r="J520" s="24"/>
      <c r="K520" s="25">
        <f t="shared" ref="K520" si="39">SUM(K521)</f>
        <v>1.2</v>
      </c>
      <c r="L520" s="17"/>
    </row>
    <row r="521" spans="1:12" s="15" customFormat="1" ht="31.2" x14ac:dyDescent="0.25">
      <c r="A521" s="43"/>
      <c r="B521" s="60" t="s">
        <v>155</v>
      </c>
      <c r="C521" s="22">
        <v>926</v>
      </c>
      <c r="D521" s="24" t="s">
        <v>17</v>
      </c>
      <c r="E521" s="24" t="s">
        <v>6</v>
      </c>
      <c r="F521" s="23" t="s">
        <v>6</v>
      </c>
      <c r="G521" s="23" t="s">
        <v>147</v>
      </c>
      <c r="H521" s="23" t="s">
        <v>2</v>
      </c>
      <c r="I521" s="24" t="s">
        <v>137</v>
      </c>
      <c r="J521" s="24" t="s">
        <v>57</v>
      </c>
      <c r="K521" s="25">
        <v>1.2</v>
      </c>
      <c r="L521" s="17"/>
    </row>
    <row r="522" spans="1:12" s="15" customFormat="1" ht="21" customHeight="1" x14ac:dyDescent="0.25">
      <c r="A522" s="43"/>
      <c r="B522" s="62" t="s">
        <v>340</v>
      </c>
      <c r="C522" s="22">
        <v>926</v>
      </c>
      <c r="D522" s="24" t="s">
        <v>17</v>
      </c>
      <c r="E522" s="24" t="s">
        <v>6</v>
      </c>
      <c r="F522" s="23" t="s">
        <v>6</v>
      </c>
      <c r="G522" s="23" t="s">
        <v>169</v>
      </c>
      <c r="H522" s="23"/>
      <c r="I522" s="23"/>
      <c r="J522" s="24"/>
      <c r="K522" s="25">
        <f>SUM(K523)</f>
        <v>122</v>
      </c>
      <c r="L522" s="17"/>
    </row>
    <row r="523" spans="1:12" s="15" customFormat="1" ht="31.2" x14ac:dyDescent="0.25">
      <c r="A523" s="43"/>
      <c r="B523" s="67" t="s">
        <v>341</v>
      </c>
      <c r="C523" s="22">
        <v>926</v>
      </c>
      <c r="D523" s="24" t="s">
        <v>17</v>
      </c>
      <c r="E523" s="24" t="s">
        <v>6</v>
      </c>
      <c r="F523" s="23" t="s">
        <v>6</v>
      </c>
      <c r="G523" s="23" t="s">
        <v>169</v>
      </c>
      <c r="H523" s="23" t="s">
        <v>4</v>
      </c>
      <c r="I523" s="23"/>
      <c r="J523" s="24"/>
      <c r="K523" s="25">
        <f>K524</f>
        <v>122</v>
      </c>
      <c r="L523" s="17"/>
    </row>
    <row r="524" spans="1:12" s="15" customFormat="1" x14ac:dyDescent="0.25">
      <c r="A524" s="43"/>
      <c r="B524" s="67" t="s">
        <v>342</v>
      </c>
      <c r="C524" s="22">
        <v>926</v>
      </c>
      <c r="D524" s="24" t="s">
        <v>17</v>
      </c>
      <c r="E524" s="24" t="s">
        <v>6</v>
      </c>
      <c r="F524" s="23" t="s">
        <v>6</v>
      </c>
      <c r="G524" s="23" t="s">
        <v>169</v>
      </c>
      <c r="H524" s="23" t="s">
        <v>4</v>
      </c>
      <c r="I524" s="23" t="s">
        <v>343</v>
      </c>
      <c r="J524" s="24"/>
      <c r="K524" s="25">
        <f>K525</f>
        <v>122</v>
      </c>
      <c r="L524" s="17"/>
    </row>
    <row r="525" spans="1:12" s="15" customFormat="1" x14ac:dyDescent="0.25">
      <c r="A525" s="43"/>
      <c r="B525" s="67" t="s">
        <v>22</v>
      </c>
      <c r="C525" s="22">
        <v>926</v>
      </c>
      <c r="D525" s="24" t="s">
        <v>17</v>
      </c>
      <c r="E525" s="24" t="s">
        <v>6</v>
      </c>
      <c r="F525" s="23" t="s">
        <v>6</v>
      </c>
      <c r="G525" s="23" t="s">
        <v>169</v>
      </c>
      <c r="H525" s="23" t="s">
        <v>4</v>
      </c>
      <c r="I525" s="23" t="s">
        <v>343</v>
      </c>
      <c r="J525" s="24" t="s">
        <v>69</v>
      </c>
      <c r="K525" s="25">
        <v>122</v>
      </c>
      <c r="L525" s="17"/>
    </row>
    <row r="526" spans="1:12" s="15" customFormat="1" ht="30.75" customHeight="1" x14ac:dyDescent="0.25">
      <c r="A526" s="43"/>
      <c r="B526" s="78" t="s">
        <v>31</v>
      </c>
      <c r="C526" s="24">
        <v>929</v>
      </c>
      <c r="D526" s="24"/>
      <c r="E526" s="23"/>
      <c r="F526" s="23"/>
      <c r="G526" s="23"/>
      <c r="H526" s="23"/>
      <c r="I526" s="23"/>
      <c r="J526" s="23"/>
      <c r="K526" s="25">
        <f>SUM(K534+K527)</f>
        <v>181861.4</v>
      </c>
      <c r="L526" s="17"/>
    </row>
    <row r="527" spans="1:12" s="15" customFormat="1" x14ac:dyDescent="0.25">
      <c r="A527" s="43"/>
      <c r="B527" s="60" t="s">
        <v>18</v>
      </c>
      <c r="C527" s="22">
        <v>929</v>
      </c>
      <c r="D527" s="24" t="s">
        <v>8</v>
      </c>
      <c r="E527" s="24"/>
      <c r="F527" s="24"/>
      <c r="G527" s="22"/>
      <c r="H527" s="24"/>
      <c r="I527" s="24"/>
      <c r="J527" s="24"/>
      <c r="K527" s="25">
        <f>SUM(K528)</f>
        <v>9</v>
      </c>
      <c r="L527" s="17"/>
    </row>
    <row r="528" spans="1:12" s="15" customFormat="1" ht="19.2" customHeight="1" x14ac:dyDescent="0.25">
      <c r="A528" s="37"/>
      <c r="B528" s="60" t="s">
        <v>293</v>
      </c>
      <c r="C528" s="22">
        <v>929</v>
      </c>
      <c r="D528" s="24" t="s">
        <v>8</v>
      </c>
      <c r="E528" s="23" t="s">
        <v>7</v>
      </c>
      <c r="F528" s="23"/>
      <c r="G528" s="23"/>
      <c r="H528" s="23"/>
      <c r="I528" s="23"/>
      <c r="J528" s="24"/>
      <c r="K528" s="25">
        <f t="shared" ref="K528:K531" si="40">SUM(K529)</f>
        <v>9</v>
      </c>
      <c r="L528" s="17"/>
    </row>
    <row r="529" spans="1:12" s="15" customFormat="1" ht="36" customHeight="1" x14ac:dyDescent="0.25">
      <c r="A529" s="37"/>
      <c r="B529" s="78" t="s">
        <v>234</v>
      </c>
      <c r="C529" s="22">
        <v>929</v>
      </c>
      <c r="D529" s="23" t="s">
        <v>8</v>
      </c>
      <c r="E529" s="23" t="s">
        <v>7</v>
      </c>
      <c r="F529" s="23" t="s">
        <v>7</v>
      </c>
      <c r="G529" s="23"/>
      <c r="H529" s="23"/>
      <c r="I529" s="23"/>
      <c r="J529" s="24"/>
      <c r="K529" s="25">
        <f t="shared" si="40"/>
        <v>9</v>
      </c>
      <c r="L529" s="17"/>
    </row>
    <row r="530" spans="1:12" s="15" customFormat="1" ht="52.2" customHeight="1" x14ac:dyDescent="0.25">
      <c r="A530" s="37"/>
      <c r="B530" s="78" t="s">
        <v>236</v>
      </c>
      <c r="C530" s="22">
        <v>929</v>
      </c>
      <c r="D530" s="23" t="s">
        <v>8</v>
      </c>
      <c r="E530" s="23" t="s">
        <v>7</v>
      </c>
      <c r="F530" s="23" t="s">
        <v>7</v>
      </c>
      <c r="G530" s="23" t="s">
        <v>115</v>
      </c>
      <c r="H530" s="23"/>
      <c r="I530" s="23"/>
      <c r="J530" s="24"/>
      <c r="K530" s="25">
        <f t="shared" si="40"/>
        <v>9</v>
      </c>
      <c r="L530" s="17"/>
    </row>
    <row r="531" spans="1:12" s="15" customFormat="1" ht="33.6" customHeight="1" x14ac:dyDescent="0.25">
      <c r="A531" s="37"/>
      <c r="B531" s="78" t="s">
        <v>150</v>
      </c>
      <c r="C531" s="22">
        <v>929</v>
      </c>
      <c r="D531" s="23" t="s">
        <v>8</v>
      </c>
      <c r="E531" s="23" t="s">
        <v>7</v>
      </c>
      <c r="F531" s="23" t="s">
        <v>7</v>
      </c>
      <c r="G531" s="23" t="s">
        <v>115</v>
      </c>
      <c r="H531" s="23" t="s">
        <v>2</v>
      </c>
      <c r="I531" s="23"/>
      <c r="J531" s="24"/>
      <c r="K531" s="25">
        <f t="shared" si="40"/>
        <v>9</v>
      </c>
      <c r="L531" s="17"/>
    </row>
    <row r="532" spans="1:12" s="15" customFormat="1" ht="18.600000000000001" customHeight="1" x14ac:dyDescent="0.25">
      <c r="A532" s="37"/>
      <c r="B532" s="60" t="s">
        <v>295</v>
      </c>
      <c r="C532" s="22">
        <v>929</v>
      </c>
      <c r="D532" s="23" t="s">
        <v>8</v>
      </c>
      <c r="E532" s="23" t="s">
        <v>7</v>
      </c>
      <c r="F532" s="23" t="s">
        <v>7</v>
      </c>
      <c r="G532" s="23" t="s">
        <v>115</v>
      </c>
      <c r="H532" s="23" t="s">
        <v>2</v>
      </c>
      <c r="I532" s="23" t="s">
        <v>294</v>
      </c>
      <c r="J532" s="24"/>
      <c r="K532" s="25">
        <f>SUM(K533)</f>
        <v>9</v>
      </c>
      <c r="L532" s="17"/>
    </row>
    <row r="533" spans="1:12" s="15" customFormat="1" ht="33" customHeight="1" x14ac:dyDescent="0.25">
      <c r="A533" s="37"/>
      <c r="B533" s="60" t="s">
        <v>155</v>
      </c>
      <c r="C533" s="22">
        <v>929</v>
      </c>
      <c r="D533" s="23" t="s">
        <v>8</v>
      </c>
      <c r="E533" s="23" t="s">
        <v>7</v>
      </c>
      <c r="F533" s="23" t="s">
        <v>7</v>
      </c>
      <c r="G533" s="23" t="s">
        <v>115</v>
      </c>
      <c r="H533" s="23" t="s">
        <v>2</v>
      </c>
      <c r="I533" s="23" t="s">
        <v>294</v>
      </c>
      <c r="J533" s="24" t="s">
        <v>57</v>
      </c>
      <c r="K533" s="25">
        <v>9</v>
      </c>
      <c r="L533" s="17"/>
    </row>
    <row r="534" spans="1:12" s="15" customFormat="1" ht="17.399999999999999" customHeight="1" x14ac:dyDescent="0.25">
      <c r="A534" s="37"/>
      <c r="B534" s="78" t="s">
        <v>75</v>
      </c>
      <c r="C534" s="24" t="s">
        <v>30</v>
      </c>
      <c r="D534" s="23" t="s">
        <v>23</v>
      </c>
      <c r="E534" s="23"/>
      <c r="F534" s="23"/>
      <c r="G534" s="23"/>
      <c r="H534" s="23"/>
      <c r="I534" s="23"/>
      <c r="J534" s="23"/>
      <c r="K534" s="25">
        <f>SUM(K535+K545)</f>
        <v>181852.4</v>
      </c>
      <c r="L534" s="17"/>
    </row>
    <row r="535" spans="1:12" s="15" customFormat="1" ht="18.600000000000001" customHeight="1" x14ac:dyDescent="0.25">
      <c r="A535" s="37"/>
      <c r="B535" s="78" t="s">
        <v>321</v>
      </c>
      <c r="C535" s="24">
        <v>929</v>
      </c>
      <c r="D535" s="23" t="s">
        <v>23</v>
      </c>
      <c r="E535" s="23" t="s">
        <v>5</v>
      </c>
      <c r="F535" s="23"/>
      <c r="G535" s="23"/>
      <c r="H535" s="23"/>
      <c r="I535" s="23"/>
      <c r="J535" s="23"/>
      <c r="K535" s="25">
        <f>SUM(K536)</f>
        <v>177421.8</v>
      </c>
      <c r="L535" s="17"/>
    </row>
    <row r="536" spans="1:12" s="15" customFormat="1" ht="34.950000000000003" customHeight="1" x14ac:dyDescent="0.25">
      <c r="A536" s="37"/>
      <c r="B536" s="62" t="s">
        <v>234</v>
      </c>
      <c r="C536" s="24" t="s">
        <v>30</v>
      </c>
      <c r="D536" s="23" t="s">
        <v>23</v>
      </c>
      <c r="E536" s="23" t="s">
        <v>5</v>
      </c>
      <c r="F536" s="23" t="s">
        <v>7</v>
      </c>
      <c r="G536" s="23"/>
      <c r="H536" s="23"/>
      <c r="I536" s="23"/>
      <c r="J536" s="23"/>
      <c r="K536" s="25">
        <f>SUM(K537)</f>
        <v>177421.8</v>
      </c>
      <c r="L536" s="17"/>
    </row>
    <row r="537" spans="1:12" s="15" customFormat="1" ht="18" customHeight="1" x14ac:dyDescent="0.25">
      <c r="A537" s="37"/>
      <c r="B537" s="71" t="s">
        <v>235</v>
      </c>
      <c r="C537" s="24" t="s">
        <v>30</v>
      </c>
      <c r="D537" s="24" t="s">
        <v>23</v>
      </c>
      <c r="E537" s="23" t="s">
        <v>5</v>
      </c>
      <c r="F537" s="23" t="s">
        <v>7</v>
      </c>
      <c r="G537" s="23" t="s">
        <v>147</v>
      </c>
      <c r="H537" s="23"/>
      <c r="I537" s="23"/>
      <c r="J537" s="23"/>
      <c r="K537" s="25">
        <f>SUM(K538)</f>
        <v>177421.8</v>
      </c>
      <c r="L537" s="17"/>
    </row>
    <row r="538" spans="1:12" s="15" customFormat="1" ht="33.75" customHeight="1" x14ac:dyDescent="0.25">
      <c r="A538" s="37"/>
      <c r="B538" s="71" t="s">
        <v>148</v>
      </c>
      <c r="C538" s="24" t="s">
        <v>30</v>
      </c>
      <c r="D538" s="23" t="s">
        <v>23</v>
      </c>
      <c r="E538" s="23" t="s">
        <v>5</v>
      </c>
      <c r="F538" s="23" t="s">
        <v>7</v>
      </c>
      <c r="G538" s="23" t="s">
        <v>147</v>
      </c>
      <c r="H538" s="23" t="s">
        <v>2</v>
      </c>
      <c r="I538" s="23"/>
      <c r="J538" s="23"/>
      <c r="K538" s="25">
        <f>SUM(K539+K541+K543)</f>
        <v>177421.8</v>
      </c>
      <c r="L538" s="17"/>
    </row>
    <row r="539" spans="1:12" s="15" customFormat="1" ht="46.2" customHeight="1" x14ac:dyDescent="0.25">
      <c r="A539" s="37"/>
      <c r="B539" s="60" t="s">
        <v>84</v>
      </c>
      <c r="C539" s="24" t="s">
        <v>30</v>
      </c>
      <c r="D539" s="23" t="s">
        <v>23</v>
      </c>
      <c r="E539" s="23" t="s">
        <v>5</v>
      </c>
      <c r="F539" s="23" t="s">
        <v>7</v>
      </c>
      <c r="G539" s="23" t="s">
        <v>147</v>
      </c>
      <c r="H539" s="23" t="s">
        <v>2</v>
      </c>
      <c r="I539" s="23" t="s">
        <v>110</v>
      </c>
      <c r="J539" s="23"/>
      <c r="K539" s="25">
        <f>SUM(K540)</f>
        <v>175249.3</v>
      </c>
      <c r="L539" s="17"/>
    </row>
    <row r="540" spans="1:12" s="15" customFormat="1" ht="33" customHeight="1" x14ac:dyDescent="0.25">
      <c r="A540" s="38"/>
      <c r="B540" s="67" t="s">
        <v>72</v>
      </c>
      <c r="C540" s="24" t="s">
        <v>30</v>
      </c>
      <c r="D540" s="23" t="s">
        <v>23</v>
      </c>
      <c r="E540" s="23" t="s">
        <v>5</v>
      </c>
      <c r="F540" s="23" t="s">
        <v>7</v>
      </c>
      <c r="G540" s="23" t="s">
        <v>147</v>
      </c>
      <c r="H540" s="23" t="s">
        <v>2</v>
      </c>
      <c r="I540" s="23" t="s">
        <v>110</v>
      </c>
      <c r="J540" s="23" t="s">
        <v>73</v>
      </c>
      <c r="K540" s="25">
        <v>175249.3</v>
      </c>
      <c r="L540" s="17"/>
    </row>
    <row r="541" spans="1:12" ht="105" customHeight="1" x14ac:dyDescent="0.25">
      <c r="A541" s="37"/>
      <c r="B541" s="79" t="s">
        <v>288</v>
      </c>
      <c r="C541" s="24" t="s">
        <v>30</v>
      </c>
      <c r="D541" s="23" t="s">
        <v>23</v>
      </c>
      <c r="E541" s="23" t="s">
        <v>5</v>
      </c>
      <c r="F541" s="23" t="s">
        <v>7</v>
      </c>
      <c r="G541" s="23" t="s">
        <v>147</v>
      </c>
      <c r="H541" s="23" t="s">
        <v>2</v>
      </c>
      <c r="I541" s="23" t="s">
        <v>149</v>
      </c>
      <c r="J541" s="23"/>
      <c r="K541" s="25">
        <f>SUM(K542)</f>
        <v>625</v>
      </c>
    </row>
    <row r="542" spans="1:12" ht="31.2" x14ac:dyDescent="0.25">
      <c r="A542" s="37"/>
      <c r="B542" s="67" t="s">
        <v>153</v>
      </c>
      <c r="C542" s="24" t="s">
        <v>30</v>
      </c>
      <c r="D542" s="23" t="s">
        <v>23</v>
      </c>
      <c r="E542" s="23" t="s">
        <v>5</v>
      </c>
      <c r="F542" s="23" t="s">
        <v>7</v>
      </c>
      <c r="G542" s="23" t="s">
        <v>147</v>
      </c>
      <c r="H542" s="23" t="s">
        <v>2</v>
      </c>
      <c r="I542" s="23" t="s">
        <v>149</v>
      </c>
      <c r="J542" s="23" t="s">
        <v>73</v>
      </c>
      <c r="K542" s="25">
        <v>625</v>
      </c>
    </row>
    <row r="543" spans="1:12" ht="31.2" x14ac:dyDescent="0.25">
      <c r="A543" s="37"/>
      <c r="B543" s="60" t="s">
        <v>276</v>
      </c>
      <c r="C543" s="24" t="s">
        <v>30</v>
      </c>
      <c r="D543" s="23" t="s">
        <v>23</v>
      </c>
      <c r="E543" s="23" t="s">
        <v>5</v>
      </c>
      <c r="F543" s="23" t="s">
        <v>7</v>
      </c>
      <c r="G543" s="23" t="s">
        <v>147</v>
      </c>
      <c r="H543" s="23" t="s">
        <v>2</v>
      </c>
      <c r="I543" s="23" t="s">
        <v>275</v>
      </c>
      <c r="J543" s="24"/>
      <c r="K543" s="25">
        <f>K544</f>
        <v>1547.5</v>
      </c>
    </row>
    <row r="544" spans="1:12" ht="30" customHeight="1" x14ac:dyDescent="0.25">
      <c r="A544" s="37"/>
      <c r="B544" s="67" t="s">
        <v>153</v>
      </c>
      <c r="C544" s="24" t="s">
        <v>30</v>
      </c>
      <c r="D544" s="23" t="s">
        <v>23</v>
      </c>
      <c r="E544" s="23" t="s">
        <v>5</v>
      </c>
      <c r="F544" s="23" t="s">
        <v>7</v>
      </c>
      <c r="G544" s="23" t="s">
        <v>147</v>
      </c>
      <c r="H544" s="23" t="s">
        <v>2</v>
      </c>
      <c r="I544" s="23" t="s">
        <v>275</v>
      </c>
      <c r="J544" s="24" t="s">
        <v>73</v>
      </c>
      <c r="K544" s="25">
        <f>1268.9+278.6</f>
        <v>1547.5</v>
      </c>
    </row>
    <row r="545" spans="1:25" s="17" customFormat="1" x14ac:dyDescent="0.25">
      <c r="A545" s="37"/>
      <c r="B545" s="78" t="s">
        <v>82</v>
      </c>
      <c r="C545" s="24">
        <v>929</v>
      </c>
      <c r="D545" s="23" t="s">
        <v>23</v>
      </c>
      <c r="E545" s="23" t="s">
        <v>7</v>
      </c>
      <c r="F545" s="23"/>
      <c r="G545" s="23"/>
      <c r="H545" s="23"/>
      <c r="I545" s="23"/>
      <c r="J545" s="23"/>
      <c r="K545" s="25">
        <f>K546</f>
        <v>4430.6000000000004</v>
      </c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 spans="1:25" s="17" customFormat="1" ht="33.6" customHeight="1" x14ac:dyDescent="0.25">
      <c r="A546" s="37"/>
      <c r="B546" s="78" t="s">
        <v>234</v>
      </c>
      <c r="C546" s="24" t="s">
        <v>30</v>
      </c>
      <c r="D546" s="23" t="s">
        <v>23</v>
      </c>
      <c r="E546" s="23" t="s">
        <v>7</v>
      </c>
      <c r="F546" s="23" t="s">
        <v>7</v>
      </c>
      <c r="G546" s="23"/>
      <c r="H546" s="23"/>
      <c r="I546" s="23"/>
      <c r="J546" s="23"/>
      <c r="K546" s="25">
        <f t="shared" ref="K546:K547" si="41">SUM(K547)</f>
        <v>4430.6000000000004</v>
      </c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 spans="1:25" s="17" customFormat="1" ht="46.8" x14ac:dyDescent="0.25">
      <c r="A547" s="37"/>
      <c r="B547" s="78" t="s">
        <v>236</v>
      </c>
      <c r="C547" s="24" t="s">
        <v>30</v>
      </c>
      <c r="D547" s="23" t="s">
        <v>23</v>
      </c>
      <c r="E547" s="23" t="s">
        <v>7</v>
      </c>
      <c r="F547" s="23" t="s">
        <v>7</v>
      </c>
      <c r="G547" s="23" t="s">
        <v>115</v>
      </c>
      <c r="H547" s="23"/>
      <c r="I547" s="23"/>
      <c r="J547" s="23"/>
      <c r="K547" s="25">
        <f t="shared" si="41"/>
        <v>4430.6000000000004</v>
      </c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 spans="1:25" s="17" customFormat="1" ht="31.2" x14ac:dyDescent="0.25">
      <c r="A548" s="37"/>
      <c r="B548" s="78" t="s">
        <v>150</v>
      </c>
      <c r="C548" s="24" t="s">
        <v>30</v>
      </c>
      <c r="D548" s="23" t="s">
        <v>23</v>
      </c>
      <c r="E548" s="23" t="s">
        <v>7</v>
      </c>
      <c r="F548" s="23" t="s">
        <v>7</v>
      </c>
      <c r="G548" s="23" t="s">
        <v>115</v>
      </c>
      <c r="H548" s="23" t="s">
        <v>2</v>
      </c>
      <c r="I548" s="23"/>
      <c r="J548" s="23"/>
      <c r="K548" s="25">
        <f>SUM(K549+K553)</f>
        <v>4430.6000000000004</v>
      </c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 spans="1:25" s="17" customFormat="1" x14ac:dyDescent="0.25">
      <c r="A549" s="37"/>
      <c r="B549" s="60" t="s">
        <v>53</v>
      </c>
      <c r="C549" s="24" t="s">
        <v>30</v>
      </c>
      <c r="D549" s="23" t="s">
        <v>23</v>
      </c>
      <c r="E549" s="23" t="s">
        <v>7</v>
      </c>
      <c r="F549" s="23" t="s">
        <v>7</v>
      </c>
      <c r="G549" s="23" t="s">
        <v>115</v>
      </c>
      <c r="H549" s="23" t="s">
        <v>2</v>
      </c>
      <c r="I549" s="23" t="s">
        <v>98</v>
      </c>
      <c r="J549" s="23"/>
      <c r="K549" s="25">
        <f>SUM(K550:K552)</f>
        <v>4410.5</v>
      </c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 spans="1:25" s="17" customFormat="1" ht="31.2" x14ac:dyDescent="0.25">
      <c r="A550" s="38"/>
      <c r="B550" s="60" t="s">
        <v>54</v>
      </c>
      <c r="C550" s="24" t="s">
        <v>30</v>
      </c>
      <c r="D550" s="23" t="s">
        <v>23</v>
      </c>
      <c r="E550" s="23" t="s">
        <v>7</v>
      </c>
      <c r="F550" s="23" t="s">
        <v>7</v>
      </c>
      <c r="G550" s="23" t="s">
        <v>115</v>
      </c>
      <c r="H550" s="23" t="s">
        <v>2</v>
      </c>
      <c r="I550" s="23" t="s">
        <v>98</v>
      </c>
      <c r="J550" s="23" t="s">
        <v>55</v>
      </c>
      <c r="K550" s="25">
        <v>4102.8</v>
      </c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 spans="1:25" s="17" customFormat="1" ht="33.6" customHeight="1" x14ac:dyDescent="0.25">
      <c r="A551" s="36"/>
      <c r="B551" s="60" t="s">
        <v>155</v>
      </c>
      <c r="C551" s="24" t="s">
        <v>30</v>
      </c>
      <c r="D551" s="23" t="s">
        <v>23</v>
      </c>
      <c r="E551" s="23" t="s">
        <v>7</v>
      </c>
      <c r="F551" s="23" t="s">
        <v>7</v>
      </c>
      <c r="G551" s="23" t="s">
        <v>115</v>
      </c>
      <c r="H551" s="23" t="s">
        <v>2</v>
      </c>
      <c r="I551" s="23" t="s">
        <v>98</v>
      </c>
      <c r="J551" s="23" t="s">
        <v>57</v>
      </c>
      <c r="K551" s="25">
        <v>306.89999999999998</v>
      </c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 spans="1:25" s="17" customFormat="1" x14ac:dyDescent="0.25">
      <c r="A552" s="37"/>
      <c r="B552" s="60" t="s">
        <v>59</v>
      </c>
      <c r="C552" s="24" t="s">
        <v>30</v>
      </c>
      <c r="D552" s="23" t="s">
        <v>23</v>
      </c>
      <c r="E552" s="23" t="s">
        <v>7</v>
      </c>
      <c r="F552" s="23" t="s">
        <v>7</v>
      </c>
      <c r="G552" s="23" t="s">
        <v>115</v>
      </c>
      <c r="H552" s="23" t="s">
        <v>2</v>
      </c>
      <c r="I552" s="23" t="s">
        <v>98</v>
      </c>
      <c r="J552" s="23" t="s">
        <v>60</v>
      </c>
      <c r="K552" s="25">
        <v>0.8</v>
      </c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 spans="1:25" s="17" customFormat="1" x14ac:dyDescent="0.25">
      <c r="A553" s="37"/>
      <c r="B553" s="60" t="s">
        <v>292</v>
      </c>
      <c r="C553" s="22">
        <v>929</v>
      </c>
      <c r="D553" s="23" t="s">
        <v>23</v>
      </c>
      <c r="E553" s="23" t="s">
        <v>7</v>
      </c>
      <c r="F553" s="23" t="s">
        <v>7</v>
      </c>
      <c r="G553" s="51">
        <v>1</v>
      </c>
      <c r="H553" s="23" t="s">
        <v>2</v>
      </c>
      <c r="I553" s="23" t="s">
        <v>291</v>
      </c>
      <c r="J553" s="23"/>
      <c r="K553" s="25">
        <f>SUM(K554)</f>
        <v>20.100000000000001</v>
      </c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 spans="1:25" s="17" customFormat="1" ht="31.2" x14ac:dyDescent="0.25">
      <c r="A554" s="37"/>
      <c r="B554" s="60" t="s">
        <v>155</v>
      </c>
      <c r="C554" s="22">
        <v>929</v>
      </c>
      <c r="D554" s="23" t="s">
        <v>23</v>
      </c>
      <c r="E554" s="23" t="s">
        <v>7</v>
      </c>
      <c r="F554" s="23" t="s">
        <v>7</v>
      </c>
      <c r="G554" s="51">
        <v>1</v>
      </c>
      <c r="H554" s="23" t="s">
        <v>2</v>
      </c>
      <c r="I554" s="23" t="s">
        <v>291</v>
      </c>
      <c r="J554" s="23" t="s">
        <v>57</v>
      </c>
      <c r="K554" s="25">
        <v>20.100000000000001</v>
      </c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 spans="1:25" s="17" customFormat="1" ht="31.2" x14ac:dyDescent="0.25">
      <c r="A555" s="37"/>
      <c r="B555" s="78" t="s">
        <v>168</v>
      </c>
      <c r="C555" s="24">
        <v>934</v>
      </c>
      <c r="D555" s="23"/>
      <c r="E555" s="23"/>
      <c r="F555" s="23"/>
      <c r="G555" s="23"/>
      <c r="H555" s="23"/>
      <c r="I555" s="23"/>
      <c r="J555" s="23"/>
      <c r="K555" s="25">
        <f>K556</f>
        <v>11916.099999999999</v>
      </c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 spans="1:25" s="17" customFormat="1" x14ac:dyDescent="0.25">
      <c r="A556" s="36"/>
      <c r="B556" s="78" t="s">
        <v>18</v>
      </c>
      <c r="C556" s="24">
        <v>934</v>
      </c>
      <c r="D556" s="23" t="s">
        <v>8</v>
      </c>
      <c r="E556" s="23"/>
      <c r="F556" s="23"/>
      <c r="G556" s="23"/>
      <c r="H556" s="23"/>
      <c r="I556" s="23"/>
      <c r="J556" s="23"/>
      <c r="K556" s="25">
        <f>K563+K571+K557</f>
        <v>11916.099999999999</v>
      </c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 spans="1:25" s="17" customFormat="1" x14ac:dyDescent="0.25">
      <c r="A557" s="37"/>
      <c r="B557" s="60" t="s">
        <v>293</v>
      </c>
      <c r="C557" s="22">
        <v>934</v>
      </c>
      <c r="D557" s="23" t="s">
        <v>8</v>
      </c>
      <c r="E557" s="23" t="s">
        <v>7</v>
      </c>
      <c r="F557" s="23"/>
      <c r="G557" s="23"/>
      <c r="H557" s="23"/>
      <c r="I557" s="23"/>
      <c r="J557" s="24"/>
      <c r="K557" s="25">
        <f t="shared" ref="K557:K560" si="42">SUM(K558)</f>
        <v>8</v>
      </c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 s="17" customFormat="1" ht="21" customHeight="1" x14ac:dyDescent="0.25">
      <c r="A558" s="37"/>
      <c r="B558" s="60" t="s">
        <v>237</v>
      </c>
      <c r="C558" s="22">
        <v>934</v>
      </c>
      <c r="D558" s="23" t="s">
        <v>8</v>
      </c>
      <c r="E558" s="23" t="s">
        <v>7</v>
      </c>
      <c r="F558" s="23" t="s">
        <v>17</v>
      </c>
      <c r="G558" s="23"/>
      <c r="H558" s="23"/>
      <c r="I558" s="23"/>
      <c r="J558" s="24"/>
      <c r="K558" s="25">
        <f t="shared" si="42"/>
        <v>8</v>
      </c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 s="17" customFormat="1" ht="34.950000000000003" customHeight="1" x14ac:dyDescent="0.25">
      <c r="A559" s="37"/>
      <c r="B559" s="60" t="s">
        <v>238</v>
      </c>
      <c r="C559" s="22">
        <v>934</v>
      </c>
      <c r="D559" s="23" t="s">
        <v>8</v>
      </c>
      <c r="E559" s="23" t="s">
        <v>7</v>
      </c>
      <c r="F559" s="23" t="s">
        <v>17</v>
      </c>
      <c r="G559" s="23" t="s">
        <v>115</v>
      </c>
      <c r="H559" s="23"/>
      <c r="I559" s="23"/>
      <c r="J559" s="24"/>
      <c r="K559" s="25">
        <f t="shared" si="42"/>
        <v>8</v>
      </c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s="17" customFormat="1" ht="31.2" x14ac:dyDescent="0.25">
      <c r="A560" s="37"/>
      <c r="B560" s="60" t="s">
        <v>151</v>
      </c>
      <c r="C560" s="22">
        <v>934</v>
      </c>
      <c r="D560" s="23" t="s">
        <v>8</v>
      </c>
      <c r="E560" s="23" t="s">
        <v>7</v>
      </c>
      <c r="F560" s="23" t="s">
        <v>17</v>
      </c>
      <c r="G560" s="23" t="s">
        <v>115</v>
      </c>
      <c r="H560" s="23" t="s">
        <v>2</v>
      </c>
      <c r="I560" s="23"/>
      <c r="J560" s="24"/>
      <c r="K560" s="25">
        <f t="shared" si="42"/>
        <v>8</v>
      </c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 spans="1:25" s="17" customFormat="1" ht="20.399999999999999" customHeight="1" x14ac:dyDescent="0.25">
      <c r="A561" s="37"/>
      <c r="B561" s="60" t="s">
        <v>295</v>
      </c>
      <c r="C561" s="22">
        <v>934</v>
      </c>
      <c r="D561" s="23" t="s">
        <v>8</v>
      </c>
      <c r="E561" s="23" t="s">
        <v>7</v>
      </c>
      <c r="F561" s="23" t="s">
        <v>17</v>
      </c>
      <c r="G561" s="23" t="s">
        <v>115</v>
      </c>
      <c r="H561" s="23" t="s">
        <v>2</v>
      </c>
      <c r="I561" s="23" t="s">
        <v>294</v>
      </c>
      <c r="J561" s="24"/>
      <c r="K561" s="25">
        <f>SUM(K562)</f>
        <v>8</v>
      </c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 spans="1:25" s="17" customFormat="1" ht="36" customHeight="1" x14ac:dyDescent="0.25">
      <c r="A562" s="37"/>
      <c r="B562" s="60" t="s">
        <v>155</v>
      </c>
      <c r="C562" s="22">
        <v>934</v>
      </c>
      <c r="D562" s="23" t="s">
        <v>8</v>
      </c>
      <c r="E562" s="23" t="s">
        <v>7</v>
      </c>
      <c r="F562" s="23" t="s">
        <v>17</v>
      </c>
      <c r="G562" s="23" t="s">
        <v>115</v>
      </c>
      <c r="H562" s="23" t="s">
        <v>2</v>
      </c>
      <c r="I562" s="23" t="s">
        <v>294</v>
      </c>
      <c r="J562" s="24" t="s">
        <v>57</v>
      </c>
      <c r="K562" s="25">
        <v>8</v>
      </c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 spans="1:25" s="17" customFormat="1" ht="19.2" customHeight="1" x14ac:dyDescent="0.25">
      <c r="A563" s="37"/>
      <c r="B563" s="78" t="s">
        <v>19</v>
      </c>
      <c r="C563" s="24">
        <v>934</v>
      </c>
      <c r="D563" s="23" t="s">
        <v>8</v>
      </c>
      <c r="E563" s="23" t="s">
        <v>8</v>
      </c>
      <c r="F563" s="23"/>
      <c r="G563" s="23"/>
      <c r="H563" s="23"/>
      <c r="I563" s="23"/>
      <c r="J563" s="23"/>
      <c r="K563" s="25">
        <f>SUM(K564)</f>
        <v>7419.2999999999993</v>
      </c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 s="17" customFormat="1" ht="21.6" customHeight="1" x14ac:dyDescent="0.25">
      <c r="A564" s="37"/>
      <c r="B564" s="62" t="s">
        <v>237</v>
      </c>
      <c r="C564" s="24">
        <v>934</v>
      </c>
      <c r="D564" s="23" t="s">
        <v>8</v>
      </c>
      <c r="E564" s="23" t="s">
        <v>8</v>
      </c>
      <c r="F564" s="23" t="s">
        <v>17</v>
      </c>
      <c r="G564" s="23"/>
      <c r="H564" s="23"/>
      <c r="I564" s="23"/>
      <c r="J564" s="23"/>
      <c r="K564" s="25">
        <f t="shared" ref="K564" si="43">SUM(K565)</f>
        <v>7419.2999999999993</v>
      </c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 s="17" customFormat="1" ht="31.2" x14ac:dyDescent="0.25">
      <c r="A565" s="37"/>
      <c r="B565" s="62" t="s">
        <v>238</v>
      </c>
      <c r="C565" s="24">
        <v>934</v>
      </c>
      <c r="D565" s="23" t="s">
        <v>8</v>
      </c>
      <c r="E565" s="23" t="s">
        <v>8</v>
      </c>
      <c r="F565" s="23" t="s">
        <v>17</v>
      </c>
      <c r="G565" s="23" t="s">
        <v>115</v>
      </c>
      <c r="H565" s="23"/>
      <c r="I565" s="23"/>
      <c r="J565" s="23"/>
      <c r="K565" s="25">
        <f>SUM(K566)</f>
        <v>7419.2999999999993</v>
      </c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 spans="1:25" s="17" customFormat="1" ht="31.2" x14ac:dyDescent="0.25">
      <c r="A566" s="37"/>
      <c r="B566" s="62" t="s">
        <v>324</v>
      </c>
      <c r="C566" s="24">
        <v>934</v>
      </c>
      <c r="D566" s="23" t="s">
        <v>8</v>
      </c>
      <c r="E566" s="23" t="s">
        <v>8</v>
      </c>
      <c r="F566" s="23" t="s">
        <v>17</v>
      </c>
      <c r="G566" s="23" t="s">
        <v>115</v>
      </c>
      <c r="H566" s="23" t="s">
        <v>4</v>
      </c>
      <c r="I566" s="23"/>
      <c r="J566" s="23"/>
      <c r="K566" s="25">
        <f>SUM(K567)</f>
        <v>7419.2999999999993</v>
      </c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 spans="1:25" s="17" customFormat="1" ht="54.6" customHeight="1" x14ac:dyDescent="0.25">
      <c r="A567" s="37"/>
      <c r="B567" s="60" t="s">
        <v>84</v>
      </c>
      <c r="C567" s="24" t="s">
        <v>91</v>
      </c>
      <c r="D567" s="23" t="s">
        <v>8</v>
      </c>
      <c r="E567" s="23" t="s">
        <v>8</v>
      </c>
      <c r="F567" s="23" t="s">
        <v>17</v>
      </c>
      <c r="G567" s="23" t="s">
        <v>115</v>
      </c>
      <c r="H567" s="23" t="s">
        <v>4</v>
      </c>
      <c r="I567" s="23" t="s">
        <v>110</v>
      </c>
      <c r="J567" s="23"/>
      <c r="K567" s="25">
        <f>SUM(K568:K570)</f>
        <v>7419.2999999999993</v>
      </c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 spans="1:25" s="17" customFormat="1" ht="39.6" customHeight="1" x14ac:dyDescent="0.25">
      <c r="A568" s="38"/>
      <c r="B568" s="60" t="s">
        <v>54</v>
      </c>
      <c r="C568" s="24" t="s">
        <v>91</v>
      </c>
      <c r="D568" s="23" t="s">
        <v>8</v>
      </c>
      <c r="E568" s="23" t="s">
        <v>8</v>
      </c>
      <c r="F568" s="23" t="s">
        <v>17</v>
      </c>
      <c r="G568" s="23" t="s">
        <v>115</v>
      </c>
      <c r="H568" s="23" t="s">
        <v>4</v>
      </c>
      <c r="I568" s="23" t="s">
        <v>110</v>
      </c>
      <c r="J568" s="23" t="s">
        <v>55</v>
      </c>
      <c r="K568" s="25">
        <v>7103.2</v>
      </c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 spans="1:25" s="17" customFormat="1" ht="31.2" x14ac:dyDescent="0.25">
      <c r="A569" s="36"/>
      <c r="B569" s="60" t="s">
        <v>155</v>
      </c>
      <c r="C569" s="24" t="s">
        <v>91</v>
      </c>
      <c r="D569" s="23" t="s">
        <v>8</v>
      </c>
      <c r="E569" s="23" t="s">
        <v>8</v>
      </c>
      <c r="F569" s="23" t="s">
        <v>17</v>
      </c>
      <c r="G569" s="23" t="s">
        <v>115</v>
      </c>
      <c r="H569" s="23" t="s">
        <v>4</v>
      </c>
      <c r="I569" s="23" t="s">
        <v>110</v>
      </c>
      <c r="J569" s="23" t="s">
        <v>57</v>
      </c>
      <c r="K569" s="25">
        <v>314.39999999999998</v>
      </c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 spans="1:25" s="17" customFormat="1" x14ac:dyDescent="0.25">
      <c r="A570" s="38"/>
      <c r="B570" s="60" t="s">
        <v>59</v>
      </c>
      <c r="C570" s="24" t="s">
        <v>91</v>
      </c>
      <c r="D570" s="23" t="s">
        <v>8</v>
      </c>
      <c r="E570" s="23" t="s">
        <v>8</v>
      </c>
      <c r="F570" s="23" t="s">
        <v>17</v>
      </c>
      <c r="G570" s="23" t="s">
        <v>115</v>
      </c>
      <c r="H570" s="23" t="s">
        <v>4</v>
      </c>
      <c r="I570" s="23" t="s">
        <v>110</v>
      </c>
      <c r="J570" s="23" t="s">
        <v>60</v>
      </c>
      <c r="K570" s="25">
        <v>1.7</v>
      </c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 spans="1:25" s="17" customFormat="1" ht="18.600000000000001" customHeight="1" x14ac:dyDescent="0.25">
      <c r="A571" s="37"/>
      <c r="B571" s="60" t="s">
        <v>27</v>
      </c>
      <c r="C571" s="24">
        <v>934</v>
      </c>
      <c r="D571" s="23" t="s">
        <v>8</v>
      </c>
      <c r="E571" s="23" t="s">
        <v>24</v>
      </c>
      <c r="F571" s="55"/>
      <c r="G571" s="55"/>
      <c r="H571" s="55"/>
      <c r="I571" s="55"/>
      <c r="J571" s="55"/>
      <c r="K571" s="25">
        <f>K572</f>
        <v>4488.7999999999993</v>
      </c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 spans="1:25" s="17" customFormat="1" ht="19.95" customHeight="1" x14ac:dyDescent="0.25">
      <c r="A572" s="37"/>
      <c r="B572" s="60" t="s">
        <v>237</v>
      </c>
      <c r="C572" s="24">
        <v>934</v>
      </c>
      <c r="D572" s="23" t="s">
        <v>8</v>
      </c>
      <c r="E572" s="23" t="s">
        <v>24</v>
      </c>
      <c r="F572" s="23" t="s">
        <v>17</v>
      </c>
      <c r="G572" s="23"/>
      <c r="H572" s="23"/>
      <c r="I572" s="23"/>
      <c r="J572" s="23"/>
      <c r="K572" s="25">
        <f>K573</f>
        <v>4488.7999999999993</v>
      </c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 spans="1:25" s="17" customFormat="1" ht="35.4" customHeight="1" x14ac:dyDescent="0.25">
      <c r="A573" s="37"/>
      <c r="B573" s="60" t="s">
        <v>238</v>
      </c>
      <c r="C573" s="24">
        <v>934</v>
      </c>
      <c r="D573" s="23" t="s">
        <v>8</v>
      </c>
      <c r="E573" s="23" t="s">
        <v>24</v>
      </c>
      <c r="F573" s="23" t="s">
        <v>17</v>
      </c>
      <c r="G573" s="23" t="s">
        <v>115</v>
      </c>
      <c r="H573" s="23"/>
      <c r="I573" s="23"/>
      <c r="J573" s="23"/>
      <c r="K573" s="25">
        <f>K574</f>
        <v>4488.7999999999993</v>
      </c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 spans="1:25" s="17" customFormat="1" ht="34.950000000000003" customHeight="1" x14ac:dyDescent="0.25">
      <c r="A574" s="37"/>
      <c r="B574" s="60" t="s">
        <v>151</v>
      </c>
      <c r="C574" s="24">
        <v>934</v>
      </c>
      <c r="D574" s="23" t="s">
        <v>8</v>
      </c>
      <c r="E574" s="23" t="s">
        <v>24</v>
      </c>
      <c r="F574" s="23" t="s">
        <v>17</v>
      </c>
      <c r="G574" s="23" t="s">
        <v>115</v>
      </c>
      <c r="H574" s="23" t="s">
        <v>2</v>
      </c>
      <c r="I574" s="23"/>
      <c r="J574" s="23"/>
      <c r="K574" s="25">
        <f>K575+K579</f>
        <v>4488.7999999999993</v>
      </c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 spans="1:25" s="17" customFormat="1" x14ac:dyDescent="0.25">
      <c r="A575" s="37"/>
      <c r="B575" s="60" t="s">
        <v>74</v>
      </c>
      <c r="C575" s="24">
        <v>934</v>
      </c>
      <c r="D575" s="23" t="s">
        <v>8</v>
      </c>
      <c r="E575" s="23" t="s">
        <v>24</v>
      </c>
      <c r="F575" s="23" t="s">
        <v>17</v>
      </c>
      <c r="G575" s="23" t="s">
        <v>115</v>
      </c>
      <c r="H575" s="23" t="s">
        <v>2</v>
      </c>
      <c r="I575" s="23" t="s">
        <v>98</v>
      </c>
      <c r="J575" s="23"/>
      <c r="K575" s="25">
        <f>K576+K577+K578</f>
        <v>4477.8999999999996</v>
      </c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 spans="1:25" s="17" customFormat="1" ht="31.2" x14ac:dyDescent="0.25">
      <c r="A576" s="37"/>
      <c r="B576" s="60" t="s">
        <v>54</v>
      </c>
      <c r="C576" s="24">
        <v>934</v>
      </c>
      <c r="D576" s="23" t="s">
        <v>8</v>
      </c>
      <c r="E576" s="23" t="s">
        <v>24</v>
      </c>
      <c r="F576" s="23" t="s">
        <v>17</v>
      </c>
      <c r="G576" s="23" t="s">
        <v>115</v>
      </c>
      <c r="H576" s="23" t="s">
        <v>2</v>
      </c>
      <c r="I576" s="23" t="s">
        <v>98</v>
      </c>
      <c r="J576" s="23" t="s">
        <v>55</v>
      </c>
      <c r="K576" s="25">
        <v>4383</v>
      </c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 s="17" customFormat="1" ht="31.2" x14ac:dyDescent="0.25">
      <c r="A577" s="37"/>
      <c r="B577" s="60" t="s">
        <v>155</v>
      </c>
      <c r="C577" s="24">
        <v>934</v>
      </c>
      <c r="D577" s="23" t="s">
        <v>8</v>
      </c>
      <c r="E577" s="23" t="s">
        <v>24</v>
      </c>
      <c r="F577" s="23" t="s">
        <v>17</v>
      </c>
      <c r="G577" s="23" t="s">
        <v>115</v>
      </c>
      <c r="H577" s="23" t="s">
        <v>2</v>
      </c>
      <c r="I577" s="23" t="s">
        <v>98</v>
      </c>
      <c r="J577" s="23" t="s">
        <v>57</v>
      </c>
      <c r="K577" s="25">
        <v>93.2</v>
      </c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 s="17" customFormat="1" ht="14.25" customHeight="1" x14ac:dyDescent="0.25">
      <c r="A578" s="37"/>
      <c r="B578" s="60" t="s">
        <v>59</v>
      </c>
      <c r="C578" s="24">
        <v>934</v>
      </c>
      <c r="D578" s="23" t="s">
        <v>8</v>
      </c>
      <c r="E578" s="23" t="s">
        <v>24</v>
      </c>
      <c r="F578" s="23" t="s">
        <v>17</v>
      </c>
      <c r="G578" s="23" t="s">
        <v>115</v>
      </c>
      <c r="H578" s="23" t="s">
        <v>2</v>
      </c>
      <c r="I578" s="23" t="s">
        <v>98</v>
      </c>
      <c r="J578" s="23" t="s">
        <v>60</v>
      </c>
      <c r="K578" s="25">
        <v>1.7</v>
      </c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 s="17" customFormat="1" x14ac:dyDescent="0.25">
      <c r="A579" s="37"/>
      <c r="B579" s="60" t="s">
        <v>292</v>
      </c>
      <c r="C579" s="22">
        <v>934</v>
      </c>
      <c r="D579" s="23" t="s">
        <v>8</v>
      </c>
      <c r="E579" s="23" t="s">
        <v>24</v>
      </c>
      <c r="F579" s="23" t="s">
        <v>17</v>
      </c>
      <c r="G579" s="51">
        <v>1</v>
      </c>
      <c r="H579" s="23" t="s">
        <v>2</v>
      </c>
      <c r="I579" s="23" t="s">
        <v>291</v>
      </c>
      <c r="J579" s="23"/>
      <c r="K579" s="25">
        <f>SUM(K580)</f>
        <v>10.9</v>
      </c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 spans="1:25" s="17" customFormat="1" ht="34.200000000000003" customHeight="1" x14ac:dyDescent="0.25">
      <c r="A580" s="37"/>
      <c r="B580" s="60" t="s">
        <v>155</v>
      </c>
      <c r="C580" s="22">
        <v>934</v>
      </c>
      <c r="D580" s="23" t="s">
        <v>8</v>
      </c>
      <c r="E580" s="23" t="s">
        <v>24</v>
      </c>
      <c r="F580" s="23" t="s">
        <v>17</v>
      </c>
      <c r="G580" s="51">
        <v>1</v>
      </c>
      <c r="H580" s="23" t="s">
        <v>2</v>
      </c>
      <c r="I580" s="23" t="s">
        <v>291</v>
      </c>
      <c r="J580" s="23" t="s">
        <v>57</v>
      </c>
      <c r="K580" s="25">
        <v>10.9</v>
      </c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 spans="1:25" s="17" customFormat="1" ht="36" customHeight="1" x14ac:dyDescent="0.25">
      <c r="A581" s="37"/>
      <c r="B581" s="60" t="s">
        <v>312</v>
      </c>
      <c r="C581" s="22">
        <v>942</v>
      </c>
      <c r="D581" s="23"/>
      <c r="E581" s="23"/>
      <c r="F581" s="23"/>
      <c r="G581" s="51"/>
      <c r="H581" s="23"/>
      <c r="I581" s="23"/>
      <c r="J581" s="23"/>
      <c r="K581" s="25">
        <f>K582+K597</f>
        <v>45592.6</v>
      </c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 spans="1:25" s="17" customFormat="1" x14ac:dyDescent="0.25">
      <c r="A582" s="37"/>
      <c r="B582" s="60" t="s">
        <v>15</v>
      </c>
      <c r="C582" s="22">
        <v>942</v>
      </c>
      <c r="D582" s="23" t="s">
        <v>6</v>
      </c>
      <c r="E582" s="23"/>
      <c r="F582" s="23"/>
      <c r="G582" s="51"/>
      <c r="H582" s="23"/>
      <c r="I582" s="23"/>
      <c r="J582" s="23"/>
      <c r="K582" s="25">
        <f t="shared" ref="K582:K585" si="44">K583</f>
        <v>45567.5</v>
      </c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 s="17" customFormat="1" x14ac:dyDescent="0.25">
      <c r="A583" s="38"/>
      <c r="B583" s="60" t="s">
        <v>87</v>
      </c>
      <c r="C583" s="22">
        <v>942</v>
      </c>
      <c r="D583" s="23" t="s">
        <v>6</v>
      </c>
      <c r="E583" s="23" t="s">
        <v>17</v>
      </c>
      <c r="F583" s="23"/>
      <c r="G583" s="51"/>
      <c r="H583" s="23"/>
      <c r="I583" s="23"/>
      <c r="J583" s="23"/>
      <c r="K583" s="25">
        <f t="shared" si="44"/>
        <v>45567.5</v>
      </c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 s="17" customFormat="1" ht="31.2" x14ac:dyDescent="0.25">
      <c r="A584" s="36"/>
      <c r="B584" s="60" t="s">
        <v>325</v>
      </c>
      <c r="C584" s="22">
        <v>942</v>
      </c>
      <c r="D584" s="23" t="s">
        <v>6</v>
      </c>
      <c r="E584" s="23" t="s">
        <v>17</v>
      </c>
      <c r="F584" s="23" t="s">
        <v>23</v>
      </c>
      <c r="G584" s="51"/>
      <c r="H584" s="23"/>
      <c r="I584" s="23"/>
      <c r="J584" s="23"/>
      <c r="K584" s="25">
        <f t="shared" si="44"/>
        <v>45567.5</v>
      </c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 spans="1:25" s="17" customFormat="1" ht="46.8" x14ac:dyDescent="0.25">
      <c r="A585" s="37"/>
      <c r="B585" s="60" t="s">
        <v>326</v>
      </c>
      <c r="C585" s="22">
        <v>942</v>
      </c>
      <c r="D585" s="23" t="s">
        <v>6</v>
      </c>
      <c r="E585" s="23" t="s">
        <v>17</v>
      </c>
      <c r="F585" s="23" t="s">
        <v>23</v>
      </c>
      <c r="G585" s="51">
        <v>1</v>
      </c>
      <c r="H585" s="23"/>
      <c r="I585" s="23"/>
      <c r="J585" s="23"/>
      <c r="K585" s="25">
        <f t="shared" si="44"/>
        <v>45567.5</v>
      </c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 spans="1:25" s="17" customFormat="1" ht="31.2" x14ac:dyDescent="0.25">
      <c r="A586" s="37"/>
      <c r="B586" s="60" t="s">
        <v>313</v>
      </c>
      <c r="C586" s="22">
        <v>942</v>
      </c>
      <c r="D586" s="23" t="s">
        <v>6</v>
      </c>
      <c r="E586" s="23" t="s">
        <v>17</v>
      </c>
      <c r="F586" s="23" t="s">
        <v>23</v>
      </c>
      <c r="G586" s="51">
        <v>1</v>
      </c>
      <c r="H586" s="23" t="s">
        <v>2</v>
      </c>
      <c r="I586" s="23"/>
      <c r="J586" s="23"/>
      <c r="K586" s="25">
        <f>K587+K591+K593+K595</f>
        <v>45567.5</v>
      </c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 spans="1:25" s="17" customFormat="1" x14ac:dyDescent="0.25">
      <c r="A587" s="37"/>
      <c r="B587" s="60" t="s">
        <v>53</v>
      </c>
      <c r="C587" s="22">
        <v>942</v>
      </c>
      <c r="D587" s="23" t="s">
        <v>6</v>
      </c>
      <c r="E587" s="23" t="s">
        <v>17</v>
      </c>
      <c r="F587" s="23" t="s">
        <v>23</v>
      </c>
      <c r="G587" s="51">
        <v>1</v>
      </c>
      <c r="H587" s="23" t="s">
        <v>2</v>
      </c>
      <c r="I587" s="23" t="s">
        <v>98</v>
      </c>
      <c r="J587" s="23"/>
      <c r="K587" s="25">
        <f>K588+K589+K590</f>
        <v>4191.8999999999996</v>
      </c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 s="17" customFormat="1" ht="31.2" x14ac:dyDescent="0.25">
      <c r="A588" s="37"/>
      <c r="B588" s="60" t="s">
        <v>54</v>
      </c>
      <c r="C588" s="22">
        <v>942</v>
      </c>
      <c r="D588" s="23" t="s">
        <v>6</v>
      </c>
      <c r="E588" s="23" t="s">
        <v>17</v>
      </c>
      <c r="F588" s="23" t="s">
        <v>23</v>
      </c>
      <c r="G588" s="51">
        <v>1</v>
      </c>
      <c r="H588" s="23" t="s">
        <v>2</v>
      </c>
      <c r="I588" s="23" t="s">
        <v>98</v>
      </c>
      <c r="J588" s="23" t="s">
        <v>55</v>
      </c>
      <c r="K588" s="25">
        <v>4048</v>
      </c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 s="17" customFormat="1" ht="31.2" x14ac:dyDescent="0.25">
      <c r="A589" s="37"/>
      <c r="B589" s="60" t="s">
        <v>155</v>
      </c>
      <c r="C589" s="22">
        <v>942</v>
      </c>
      <c r="D589" s="23" t="s">
        <v>6</v>
      </c>
      <c r="E589" s="23" t="s">
        <v>17</v>
      </c>
      <c r="F589" s="23" t="s">
        <v>23</v>
      </c>
      <c r="G589" s="51">
        <v>1</v>
      </c>
      <c r="H589" s="23" t="s">
        <v>2</v>
      </c>
      <c r="I589" s="23" t="s">
        <v>98</v>
      </c>
      <c r="J589" s="23" t="s">
        <v>57</v>
      </c>
      <c r="K589" s="25">
        <v>135.9</v>
      </c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 spans="1:25" s="17" customFormat="1" x14ac:dyDescent="0.25">
      <c r="A590" s="37"/>
      <c r="B590" s="60" t="s">
        <v>59</v>
      </c>
      <c r="C590" s="22">
        <v>942</v>
      </c>
      <c r="D590" s="23" t="s">
        <v>6</v>
      </c>
      <c r="E590" s="23" t="s">
        <v>17</v>
      </c>
      <c r="F590" s="23" t="s">
        <v>23</v>
      </c>
      <c r="G590" s="51">
        <v>1</v>
      </c>
      <c r="H590" s="23" t="s">
        <v>2</v>
      </c>
      <c r="I590" s="23" t="s">
        <v>98</v>
      </c>
      <c r="J590" s="23" t="s">
        <v>60</v>
      </c>
      <c r="K590" s="25">
        <v>8</v>
      </c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 spans="1:25" s="17" customFormat="1" ht="51" customHeight="1" x14ac:dyDescent="0.25">
      <c r="A591" s="37"/>
      <c r="B591" s="60" t="s">
        <v>84</v>
      </c>
      <c r="C591" s="22">
        <v>942</v>
      </c>
      <c r="D591" s="23" t="s">
        <v>6</v>
      </c>
      <c r="E591" s="23" t="s">
        <v>17</v>
      </c>
      <c r="F591" s="23" t="s">
        <v>23</v>
      </c>
      <c r="G591" s="51">
        <v>1</v>
      </c>
      <c r="H591" s="23" t="s">
        <v>2</v>
      </c>
      <c r="I591" s="23" t="s">
        <v>110</v>
      </c>
      <c r="J591" s="23"/>
      <c r="K591" s="25">
        <f>SUM(K592)</f>
        <v>41243</v>
      </c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 spans="1:25" s="17" customFormat="1" ht="31.95" customHeight="1" x14ac:dyDescent="0.25">
      <c r="A592" s="37"/>
      <c r="B592" s="60" t="s">
        <v>72</v>
      </c>
      <c r="C592" s="22">
        <v>942</v>
      </c>
      <c r="D592" s="23" t="s">
        <v>6</v>
      </c>
      <c r="E592" s="23" t="s">
        <v>17</v>
      </c>
      <c r="F592" s="23" t="s">
        <v>23</v>
      </c>
      <c r="G592" s="51">
        <v>1</v>
      </c>
      <c r="H592" s="23" t="s">
        <v>2</v>
      </c>
      <c r="I592" s="23" t="s">
        <v>110</v>
      </c>
      <c r="J592" s="23" t="s">
        <v>73</v>
      </c>
      <c r="K592" s="25">
        <v>41243</v>
      </c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 spans="1:25" s="17" customFormat="1" ht="21" customHeight="1" x14ac:dyDescent="0.25">
      <c r="A593" s="37"/>
      <c r="B593" s="60" t="s">
        <v>292</v>
      </c>
      <c r="C593" s="22">
        <v>942</v>
      </c>
      <c r="D593" s="23" t="s">
        <v>6</v>
      </c>
      <c r="E593" s="23" t="s">
        <v>17</v>
      </c>
      <c r="F593" s="23" t="s">
        <v>23</v>
      </c>
      <c r="G593" s="51">
        <v>1</v>
      </c>
      <c r="H593" s="23" t="s">
        <v>2</v>
      </c>
      <c r="I593" s="23" t="s">
        <v>291</v>
      </c>
      <c r="J593" s="23"/>
      <c r="K593" s="25">
        <f>K594</f>
        <v>16.600000000000001</v>
      </c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 spans="1:25" s="17" customFormat="1" ht="31.5" customHeight="1" x14ac:dyDescent="0.25">
      <c r="A594" s="37"/>
      <c r="B594" s="60" t="s">
        <v>155</v>
      </c>
      <c r="C594" s="22">
        <v>942</v>
      </c>
      <c r="D594" s="23" t="s">
        <v>6</v>
      </c>
      <c r="E594" s="23" t="s">
        <v>17</v>
      </c>
      <c r="F594" s="23" t="s">
        <v>23</v>
      </c>
      <c r="G594" s="51">
        <v>1</v>
      </c>
      <c r="H594" s="23" t="s">
        <v>2</v>
      </c>
      <c r="I594" s="23" t="s">
        <v>291</v>
      </c>
      <c r="J594" s="23" t="s">
        <v>57</v>
      </c>
      <c r="K594" s="25">
        <v>16.600000000000001</v>
      </c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 s="17" customFormat="1" ht="37.200000000000003" customHeight="1" x14ac:dyDescent="0.25">
      <c r="A595" s="37"/>
      <c r="B595" s="60" t="s">
        <v>299</v>
      </c>
      <c r="C595" s="22">
        <v>942</v>
      </c>
      <c r="D595" s="23" t="s">
        <v>6</v>
      </c>
      <c r="E595" s="23" t="s">
        <v>17</v>
      </c>
      <c r="F595" s="23" t="s">
        <v>23</v>
      </c>
      <c r="G595" s="51">
        <v>1</v>
      </c>
      <c r="H595" s="23" t="s">
        <v>2</v>
      </c>
      <c r="I595" s="23" t="s">
        <v>298</v>
      </c>
      <c r="J595" s="23"/>
      <c r="K595" s="25">
        <f>K596</f>
        <v>116</v>
      </c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 s="17" customFormat="1" ht="30.75" customHeight="1" x14ac:dyDescent="0.25">
      <c r="A596" s="37"/>
      <c r="B596" s="60" t="s">
        <v>155</v>
      </c>
      <c r="C596" s="22">
        <v>942</v>
      </c>
      <c r="D596" s="23" t="s">
        <v>6</v>
      </c>
      <c r="E596" s="23" t="s">
        <v>17</v>
      </c>
      <c r="F596" s="23" t="s">
        <v>23</v>
      </c>
      <c r="G596" s="51">
        <v>1</v>
      </c>
      <c r="H596" s="23" t="s">
        <v>2</v>
      </c>
      <c r="I596" s="23" t="s">
        <v>298</v>
      </c>
      <c r="J596" s="23" t="s">
        <v>57</v>
      </c>
      <c r="K596" s="25">
        <v>116</v>
      </c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 s="17" customFormat="1" x14ac:dyDescent="0.25">
      <c r="A597" s="37"/>
      <c r="B597" s="60" t="s">
        <v>18</v>
      </c>
      <c r="C597" s="22">
        <v>942</v>
      </c>
      <c r="D597" s="23" t="s">
        <v>8</v>
      </c>
      <c r="E597" s="23"/>
      <c r="F597" s="23"/>
      <c r="G597" s="51"/>
      <c r="H597" s="23"/>
      <c r="I597" s="23"/>
      <c r="J597" s="23"/>
      <c r="K597" s="25">
        <f>SUM(K598)</f>
        <v>25.1</v>
      </c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 x14ac:dyDescent="0.25">
      <c r="A598" s="38"/>
      <c r="B598" s="60" t="s">
        <v>293</v>
      </c>
      <c r="C598" s="22">
        <v>942</v>
      </c>
      <c r="D598" s="23" t="s">
        <v>8</v>
      </c>
      <c r="E598" s="23" t="s">
        <v>7</v>
      </c>
      <c r="F598" s="23"/>
      <c r="G598" s="51"/>
      <c r="H598" s="23"/>
      <c r="I598" s="23"/>
      <c r="J598" s="23"/>
      <c r="K598" s="25">
        <f>SUM(K599)</f>
        <v>25.1</v>
      </c>
    </row>
    <row r="599" spans="1:25" ht="35.4" customHeight="1" x14ac:dyDescent="0.25">
      <c r="A599" s="36"/>
      <c r="B599" s="60" t="s">
        <v>325</v>
      </c>
      <c r="C599" s="22">
        <v>942</v>
      </c>
      <c r="D599" s="23" t="s">
        <v>8</v>
      </c>
      <c r="E599" s="23" t="s">
        <v>7</v>
      </c>
      <c r="F599" s="23" t="s">
        <v>23</v>
      </c>
      <c r="G599" s="51"/>
      <c r="H599" s="23"/>
      <c r="I599" s="23"/>
      <c r="J599" s="23"/>
      <c r="K599" s="25">
        <f>SUM(K600)</f>
        <v>25.1</v>
      </c>
    </row>
    <row r="600" spans="1:25" ht="52.2" customHeight="1" x14ac:dyDescent="0.25">
      <c r="A600" s="38"/>
      <c r="B600" s="60" t="s">
        <v>326</v>
      </c>
      <c r="C600" s="22">
        <v>942</v>
      </c>
      <c r="D600" s="23" t="s">
        <v>8</v>
      </c>
      <c r="E600" s="23" t="s">
        <v>7</v>
      </c>
      <c r="F600" s="23" t="s">
        <v>23</v>
      </c>
      <c r="G600" s="51">
        <v>1</v>
      </c>
      <c r="H600" s="23"/>
      <c r="I600" s="23"/>
      <c r="J600" s="23"/>
      <c r="K600" s="25">
        <f>SUM(K601)</f>
        <v>25.1</v>
      </c>
    </row>
    <row r="601" spans="1:25" ht="34.200000000000003" customHeight="1" x14ac:dyDescent="0.25">
      <c r="A601" s="35" t="s">
        <v>40</v>
      </c>
      <c r="B601" s="60" t="s">
        <v>313</v>
      </c>
      <c r="C601" s="22">
        <v>942</v>
      </c>
      <c r="D601" s="23" t="s">
        <v>8</v>
      </c>
      <c r="E601" s="23" t="s">
        <v>7</v>
      </c>
      <c r="F601" s="23" t="s">
        <v>23</v>
      </c>
      <c r="G601" s="51">
        <v>1</v>
      </c>
      <c r="H601" s="23" t="s">
        <v>2</v>
      </c>
      <c r="I601" s="23"/>
      <c r="J601" s="23"/>
      <c r="K601" s="25">
        <f>SUM(K602)</f>
        <v>25.1</v>
      </c>
    </row>
    <row r="602" spans="1:25" ht="16.5" customHeight="1" x14ac:dyDescent="0.25">
      <c r="A602" s="83"/>
      <c r="B602" s="60" t="s">
        <v>295</v>
      </c>
      <c r="C602" s="22">
        <v>942</v>
      </c>
      <c r="D602" s="23" t="s">
        <v>8</v>
      </c>
      <c r="E602" s="23" t="s">
        <v>7</v>
      </c>
      <c r="F602" s="23" t="s">
        <v>23</v>
      </c>
      <c r="G602" s="51">
        <v>1</v>
      </c>
      <c r="H602" s="23" t="s">
        <v>2</v>
      </c>
      <c r="I602" s="23" t="s">
        <v>294</v>
      </c>
      <c r="J602" s="23"/>
      <c r="K602" s="25">
        <f>K603</f>
        <v>25.1</v>
      </c>
    </row>
    <row r="603" spans="1:25" ht="33" customHeight="1" x14ac:dyDescent="0.25">
      <c r="A603" s="84"/>
      <c r="B603" s="60" t="s">
        <v>155</v>
      </c>
      <c r="C603" s="22">
        <v>942</v>
      </c>
      <c r="D603" s="23" t="s">
        <v>8</v>
      </c>
      <c r="E603" s="23" t="s">
        <v>7</v>
      </c>
      <c r="F603" s="23" t="s">
        <v>23</v>
      </c>
      <c r="G603" s="51">
        <v>1</v>
      </c>
      <c r="H603" s="23" t="s">
        <v>2</v>
      </c>
      <c r="I603" s="23" t="s">
        <v>294</v>
      </c>
      <c r="J603" s="23" t="s">
        <v>57</v>
      </c>
      <c r="K603" s="25">
        <v>25.1</v>
      </c>
    </row>
    <row r="604" spans="1:25" ht="35.4" customHeight="1" x14ac:dyDescent="0.25">
      <c r="A604" s="84"/>
      <c r="B604" s="60" t="s">
        <v>159</v>
      </c>
      <c r="C604" s="24" t="s">
        <v>160</v>
      </c>
      <c r="D604" s="23"/>
      <c r="E604" s="23"/>
      <c r="F604" s="23"/>
      <c r="G604" s="23"/>
      <c r="H604" s="23"/>
      <c r="I604" s="23"/>
      <c r="J604" s="23"/>
      <c r="K604" s="25">
        <f>SUM(K605+K622)</f>
        <v>12765.9</v>
      </c>
      <c r="L604" s="30"/>
      <c r="M604" s="31"/>
    </row>
    <row r="605" spans="1:25" ht="19.2" customHeight="1" x14ac:dyDescent="0.25">
      <c r="A605" s="84"/>
      <c r="B605" s="60" t="s">
        <v>1</v>
      </c>
      <c r="C605" s="24" t="s">
        <v>160</v>
      </c>
      <c r="D605" s="23" t="s">
        <v>2</v>
      </c>
      <c r="E605" s="23"/>
      <c r="F605" s="23"/>
      <c r="G605" s="23"/>
      <c r="H605" s="23"/>
      <c r="I605" s="23"/>
      <c r="J605" s="23"/>
      <c r="K605" s="25">
        <f t="shared" ref="K605:K607" si="45">SUM(K606)</f>
        <v>12740.8</v>
      </c>
    </row>
    <row r="606" spans="1:25" ht="21" customHeight="1" x14ac:dyDescent="0.25">
      <c r="A606" s="84"/>
      <c r="B606" s="60" t="s">
        <v>9</v>
      </c>
      <c r="C606" s="24" t="s">
        <v>160</v>
      </c>
      <c r="D606" s="23" t="s">
        <v>2</v>
      </c>
      <c r="E606" s="23" t="s">
        <v>40</v>
      </c>
      <c r="F606" s="23"/>
      <c r="G606" s="23"/>
      <c r="H606" s="23"/>
      <c r="I606" s="23"/>
      <c r="J606" s="23"/>
      <c r="K606" s="25">
        <f>SUM(K607)</f>
        <v>12740.8</v>
      </c>
    </row>
    <row r="607" spans="1:25" ht="38.4" customHeight="1" x14ac:dyDescent="0.25">
      <c r="A607" s="84"/>
      <c r="B607" s="60" t="s">
        <v>239</v>
      </c>
      <c r="C607" s="24" t="s">
        <v>160</v>
      </c>
      <c r="D607" s="23" t="s">
        <v>2</v>
      </c>
      <c r="E607" s="23" t="s">
        <v>40</v>
      </c>
      <c r="F607" s="23" t="s">
        <v>165</v>
      </c>
      <c r="G607" s="23"/>
      <c r="H607" s="23"/>
      <c r="I607" s="23"/>
      <c r="J607" s="23"/>
      <c r="K607" s="25">
        <f t="shared" si="45"/>
        <v>12740.8</v>
      </c>
    </row>
    <row r="608" spans="1:25" ht="48.6" customHeight="1" x14ac:dyDescent="0.25">
      <c r="A608" s="84"/>
      <c r="B608" s="60" t="s">
        <v>240</v>
      </c>
      <c r="C608" s="24" t="s">
        <v>160</v>
      </c>
      <c r="D608" s="23" t="s">
        <v>2</v>
      </c>
      <c r="E608" s="23" t="s">
        <v>40</v>
      </c>
      <c r="F608" s="23" t="s">
        <v>165</v>
      </c>
      <c r="G608" s="23" t="s">
        <v>115</v>
      </c>
      <c r="H608" s="23"/>
      <c r="I608" s="23"/>
      <c r="J608" s="23"/>
      <c r="K608" s="25">
        <f>SUM(K609+K619)</f>
        <v>12740.8</v>
      </c>
    </row>
    <row r="609" spans="1:25" ht="37.950000000000003" customHeight="1" x14ac:dyDescent="0.25">
      <c r="A609" s="84"/>
      <c r="B609" s="60" t="s">
        <v>166</v>
      </c>
      <c r="C609" s="24" t="s">
        <v>160</v>
      </c>
      <c r="D609" s="23" t="s">
        <v>2</v>
      </c>
      <c r="E609" s="23" t="s">
        <v>40</v>
      </c>
      <c r="F609" s="23" t="s">
        <v>165</v>
      </c>
      <c r="G609" s="23" t="s">
        <v>115</v>
      </c>
      <c r="H609" s="23" t="s">
        <v>2</v>
      </c>
      <c r="I609" s="23"/>
      <c r="J609" s="23"/>
      <c r="K609" s="25">
        <f>SUM(K610+K615+K617)</f>
        <v>8172.5</v>
      </c>
    </row>
    <row r="610" spans="1:25" s="17" customFormat="1" ht="21" customHeight="1" x14ac:dyDescent="0.25">
      <c r="A610" s="84"/>
      <c r="B610" s="60" t="s">
        <v>53</v>
      </c>
      <c r="C610" s="24" t="s">
        <v>160</v>
      </c>
      <c r="D610" s="23" t="s">
        <v>2</v>
      </c>
      <c r="E610" s="23" t="s">
        <v>40</v>
      </c>
      <c r="F610" s="23" t="s">
        <v>165</v>
      </c>
      <c r="G610" s="23" t="s">
        <v>115</v>
      </c>
      <c r="H610" s="23" t="s">
        <v>2</v>
      </c>
      <c r="I610" s="23" t="s">
        <v>98</v>
      </c>
      <c r="J610" s="23"/>
      <c r="K610" s="25">
        <f>SUM(K611:K614)</f>
        <v>8087.4</v>
      </c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 s="17" customFormat="1" ht="33.6" customHeight="1" x14ac:dyDescent="0.25">
      <c r="A611" s="84"/>
      <c r="B611" s="60" t="s">
        <v>54</v>
      </c>
      <c r="C611" s="24" t="s">
        <v>160</v>
      </c>
      <c r="D611" s="23" t="s">
        <v>2</v>
      </c>
      <c r="E611" s="23" t="s">
        <v>40</v>
      </c>
      <c r="F611" s="23" t="s">
        <v>165</v>
      </c>
      <c r="G611" s="23" t="s">
        <v>115</v>
      </c>
      <c r="H611" s="23" t="s">
        <v>2</v>
      </c>
      <c r="I611" s="23" t="s">
        <v>98</v>
      </c>
      <c r="J611" s="23" t="s">
        <v>55</v>
      </c>
      <c r="K611" s="25">
        <v>7907.7</v>
      </c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 s="17" customFormat="1" ht="36" customHeight="1" x14ac:dyDescent="0.25">
      <c r="A612" s="84"/>
      <c r="B612" s="60" t="s">
        <v>155</v>
      </c>
      <c r="C612" s="24" t="s">
        <v>160</v>
      </c>
      <c r="D612" s="23" t="s">
        <v>2</v>
      </c>
      <c r="E612" s="23" t="s">
        <v>40</v>
      </c>
      <c r="F612" s="23" t="s">
        <v>165</v>
      </c>
      <c r="G612" s="23" t="s">
        <v>115</v>
      </c>
      <c r="H612" s="23" t="s">
        <v>2</v>
      </c>
      <c r="I612" s="23" t="s">
        <v>98</v>
      </c>
      <c r="J612" s="23" t="s">
        <v>57</v>
      </c>
      <c r="K612" s="25">
        <v>171.7</v>
      </c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 s="17" customFormat="1" ht="19.2" customHeight="1" x14ac:dyDescent="0.25">
      <c r="A613" s="85"/>
      <c r="B613" s="60" t="s">
        <v>65</v>
      </c>
      <c r="C613" s="24" t="s">
        <v>160</v>
      </c>
      <c r="D613" s="23" t="s">
        <v>2</v>
      </c>
      <c r="E613" s="23" t="s">
        <v>40</v>
      </c>
      <c r="F613" s="23" t="s">
        <v>165</v>
      </c>
      <c r="G613" s="23" t="s">
        <v>115</v>
      </c>
      <c r="H613" s="23" t="s">
        <v>2</v>
      </c>
      <c r="I613" s="23" t="s">
        <v>98</v>
      </c>
      <c r="J613" s="23" t="s">
        <v>66</v>
      </c>
      <c r="K613" s="25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 s="17" customFormat="1" ht="24.6" customHeight="1" x14ac:dyDescent="0.25">
      <c r="A614" s="83"/>
      <c r="B614" s="60" t="s">
        <v>59</v>
      </c>
      <c r="C614" s="24" t="s">
        <v>160</v>
      </c>
      <c r="D614" s="23" t="s">
        <v>2</v>
      </c>
      <c r="E614" s="23" t="s">
        <v>40</v>
      </c>
      <c r="F614" s="23" t="s">
        <v>165</v>
      </c>
      <c r="G614" s="23" t="s">
        <v>115</v>
      </c>
      <c r="H614" s="23" t="s">
        <v>2</v>
      </c>
      <c r="I614" s="23" t="s">
        <v>98</v>
      </c>
      <c r="J614" s="23" t="s">
        <v>60</v>
      </c>
      <c r="K614" s="25">
        <v>8</v>
      </c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 s="17" customFormat="1" ht="22.95" customHeight="1" x14ac:dyDescent="0.25">
      <c r="A615" s="84"/>
      <c r="B615" s="60" t="s">
        <v>292</v>
      </c>
      <c r="C615" s="22">
        <v>947</v>
      </c>
      <c r="D615" s="23" t="s">
        <v>2</v>
      </c>
      <c r="E615" s="23" t="s">
        <v>40</v>
      </c>
      <c r="F615" s="23" t="s">
        <v>165</v>
      </c>
      <c r="G615" s="51">
        <v>1</v>
      </c>
      <c r="H615" s="23" t="s">
        <v>2</v>
      </c>
      <c r="I615" s="23" t="s">
        <v>291</v>
      </c>
      <c r="J615" s="23"/>
      <c r="K615" s="25">
        <f>SUM(K616)</f>
        <v>27.1</v>
      </c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 s="17" customFormat="1" ht="17.25" customHeight="1" x14ac:dyDescent="0.25">
      <c r="A616" s="84"/>
      <c r="B616" s="60" t="s">
        <v>155</v>
      </c>
      <c r="C616" s="22">
        <v>947</v>
      </c>
      <c r="D616" s="23" t="s">
        <v>2</v>
      </c>
      <c r="E616" s="23" t="s">
        <v>40</v>
      </c>
      <c r="F616" s="23" t="s">
        <v>165</v>
      </c>
      <c r="G616" s="51">
        <v>1</v>
      </c>
      <c r="H616" s="23" t="s">
        <v>2</v>
      </c>
      <c r="I616" s="23" t="s">
        <v>291</v>
      </c>
      <c r="J616" s="23" t="s">
        <v>57</v>
      </c>
      <c r="K616" s="25">
        <v>27.1</v>
      </c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s="17" customFormat="1" ht="33.6" customHeight="1" x14ac:dyDescent="0.25">
      <c r="A617" s="84"/>
      <c r="B617" s="60" t="s">
        <v>296</v>
      </c>
      <c r="C617" s="22">
        <v>947</v>
      </c>
      <c r="D617" s="23" t="s">
        <v>2</v>
      </c>
      <c r="E617" s="23" t="s">
        <v>40</v>
      </c>
      <c r="F617" s="23" t="s">
        <v>165</v>
      </c>
      <c r="G617" s="51">
        <v>1</v>
      </c>
      <c r="H617" s="23" t="s">
        <v>2</v>
      </c>
      <c r="I617" s="23" t="s">
        <v>297</v>
      </c>
      <c r="J617" s="23"/>
      <c r="K617" s="25">
        <f>SUM(K618)</f>
        <v>58</v>
      </c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s="17" customFormat="1" ht="33.6" customHeight="1" x14ac:dyDescent="0.25">
      <c r="A618" s="84"/>
      <c r="B618" s="60" t="s">
        <v>155</v>
      </c>
      <c r="C618" s="22">
        <v>947</v>
      </c>
      <c r="D618" s="23" t="s">
        <v>2</v>
      </c>
      <c r="E618" s="23" t="s">
        <v>40</v>
      </c>
      <c r="F618" s="23" t="s">
        <v>165</v>
      </c>
      <c r="G618" s="51">
        <v>1</v>
      </c>
      <c r="H618" s="23" t="s">
        <v>2</v>
      </c>
      <c r="I618" s="23" t="s">
        <v>297</v>
      </c>
      <c r="J618" s="23" t="s">
        <v>57</v>
      </c>
      <c r="K618" s="25">
        <v>58</v>
      </c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s="17" customFormat="1" ht="48" customHeight="1" x14ac:dyDescent="0.25">
      <c r="A619" s="84"/>
      <c r="B619" s="60" t="s">
        <v>241</v>
      </c>
      <c r="C619" s="24" t="s">
        <v>160</v>
      </c>
      <c r="D619" s="23" t="s">
        <v>2</v>
      </c>
      <c r="E619" s="23" t="s">
        <v>40</v>
      </c>
      <c r="F619" s="23" t="s">
        <v>165</v>
      </c>
      <c r="G619" s="23" t="s">
        <v>115</v>
      </c>
      <c r="H619" s="23" t="s">
        <v>4</v>
      </c>
      <c r="I619" s="23"/>
      <c r="J619" s="23"/>
      <c r="K619" s="25">
        <f t="shared" ref="K619:K620" si="46">K620</f>
        <v>4568.3</v>
      </c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 s="17" customFormat="1" ht="52.95" customHeight="1" x14ac:dyDescent="0.25">
      <c r="A620" s="84"/>
      <c r="B620" s="60" t="s">
        <v>84</v>
      </c>
      <c r="C620" s="24" t="s">
        <v>160</v>
      </c>
      <c r="D620" s="23" t="s">
        <v>2</v>
      </c>
      <c r="E620" s="23" t="s">
        <v>40</v>
      </c>
      <c r="F620" s="23" t="s">
        <v>165</v>
      </c>
      <c r="G620" s="23" t="s">
        <v>115</v>
      </c>
      <c r="H620" s="23" t="s">
        <v>4</v>
      </c>
      <c r="I620" s="23" t="s">
        <v>110</v>
      </c>
      <c r="J620" s="23"/>
      <c r="K620" s="25">
        <f t="shared" si="46"/>
        <v>4568.3</v>
      </c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 s="17" customFormat="1" ht="34.950000000000003" customHeight="1" x14ac:dyDescent="0.25">
      <c r="A621" s="84"/>
      <c r="B621" s="60" t="s">
        <v>72</v>
      </c>
      <c r="C621" s="24" t="s">
        <v>160</v>
      </c>
      <c r="D621" s="23" t="s">
        <v>2</v>
      </c>
      <c r="E621" s="23" t="s">
        <v>40</v>
      </c>
      <c r="F621" s="23" t="s">
        <v>165</v>
      </c>
      <c r="G621" s="23" t="s">
        <v>115</v>
      </c>
      <c r="H621" s="23" t="s">
        <v>4</v>
      </c>
      <c r="I621" s="23" t="s">
        <v>110</v>
      </c>
      <c r="J621" s="23" t="s">
        <v>73</v>
      </c>
      <c r="K621" s="25">
        <v>4568.3</v>
      </c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s="17" customFormat="1" x14ac:dyDescent="0.25">
      <c r="A622" s="37"/>
      <c r="B622" s="78" t="s">
        <v>18</v>
      </c>
      <c r="C622" s="24" t="s">
        <v>160</v>
      </c>
      <c r="D622" s="23" t="s">
        <v>8</v>
      </c>
      <c r="E622" s="23"/>
      <c r="F622" s="23"/>
      <c r="G622" s="23"/>
      <c r="H622" s="23"/>
      <c r="I622" s="23"/>
      <c r="J622" s="23"/>
      <c r="K622" s="25">
        <f t="shared" ref="K622:K626" si="47">SUM(K623)</f>
        <v>25.1</v>
      </c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s="17" customFormat="1" ht="19.2" customHeight="1" x14ac:dyDescent="0.25">
      <c r="A623" s="38"/>
      <c r="B623" s="60" t="s">
        <v>293</v>
      </c>
      <c r="C623" s="22">
        <v>947</v>
      </c>
      <c r="D623" s="23" t="s">
        <v>8</v>
      </c>
      <c r="E623" s="23" t="s">
        <v>7</v>
      </c>
      <c r="F623" s="23"/>
      <c r="G623" s="23"/>
      <c r="H623" s="23"/>
      <c r="I623" s="23"/>
      <c r="J623" s="24"/>
      <c r="K623" s="25">
        <f t="shared" si="47"/>
        <v>25.1</v>
      </c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s="17" customFormat="1" ht="31.2" x14ac:dyDescent="0.25">
      <c r="A624" s="36"/>
      <c r="B624" s="60" t="s">
        <v>239</v>
      </c>
      <c r="C624" s="22">
        <v>947</v>
      </c>
      <c r="D624" s="23" t="s">
        <v>8</v>
      </c>
      <c r="E624" s="23" t="s">
        <v>7</v>
      </c>
      <c r="F624" s="23" t="s">
        <v>165</v>
      </c>
      <c r="G624" s="23"/>
      <c r="H624" s="23"/>
      <c r="I624" s="23"/>
      <c r="J624" s="24"/>
      <c r="K624" s="25">
        <f t="shared" si="47"/>
        <v>25.1</v>
      </c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 s="17" customFormat="1" ht="48" customHeight="1" x14ac:dyDescent="0.25">
      <c r="A625" s="37"/>
      <c r="B625" s="60" t="s">
        <v>240</v>
      </c>
      <c r="C625" s="22">
        <v>947</v>
      </c>
      <c r="D625" s="23" t="s">
        <v>8</v>
      </c>
      <c r="E625" s="23" t="s">
        <v>7</v>
      </c>
      <c r="F625" s="23" t="s">
        <v>165</v>
      </c>
      <c r="G625" s="23" t="s">
        <v>115</v>
      </c>
      <c r="H625" s="23"/>
      <c r="I625" s="23"/>
      <c r="J625" s="24"/>
      <c r="K625" s="25">
        <f t="shared" si="47"/>
        <v>25.1</v>
      </c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 s="17" customFormat="1" ht="31.95" customHeight="1" x14ac:dyDescent="0.25">
      <c r="A626" s="37"/>
      <c r="B626" s="60" t="s">
        <v>166</v>
      </c>
      <c r="C626" s="22">
        <v>947</v>
      </c>
      <c r="D626" s="23" t="s">
        <v>8</v>
      </c>
      <c r="E626" s="23" t="s">
        <v>7</v>
      </c>
      <c r="F626" s="23" t="s">
        <v>165</v>
      </c>
      <c r="G626" s="23" t="s">
        <v>115</v>
      </c>
      <c r="H626" s="23" t="s">
        <v>2</v>
      </c>
      <c r="I626" s="23"/>
      <c r="J626" s="24"/>
      <c r="K626" s="25">
        <f t="shared" si="47"/>
        <v>25.1</v>
      </c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 s="17" customFormat="1" ht="19.95" customHeight="1" x14ac:dyDescent="0.25">
      <c r="A627" s="37"/>
      <c r="B627" s="60" t="s">
        <v>295</v>
      </c>
      <c r="C627" s="22">
        <v>947</v>
      </c>
      <c r="D627" s="23" t="s">
        <v>8</v>
      </c>
      <c r="E627" s="23" t="s">
        <v>7</v>
      </c>
      <c r="F627" s="23" t="s">
        <v>165</v>
      </c>
      <c r="G627" s="23" t="s">
        <v>115</v>
      </c>
      <c r="H627" s="23" t="s">
        <v>2</v>
      </c>
      <c r="I627" s="23" t="s">
        <v>294</v>
      </c>
      <c r="J627" s="24"/>
      <c r="K627" s="25">
        <f>SUM(K628)</f>
        <v>25.1</v>
      </c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 s="17" customFormat="1" ht="31.2" customHeight="1" x14ac:dyDescent="0.25">
      <c r="A628" s="37"/>
      <c r="B628" s="60" t="s">
        <v>155</v>
      </c>
      <c r="C628" s="22">
        <v>947</v>
      </c>
      <c r="D628" s="23" t="s">
        <v>8</v>
      </c>
      <c r="E628" s="23" t="s">
        <v>7</v>
      </c>
      <c r="F628" s="23" t="s">
        <v>165</v>
      </c>
      <c r="G628" s="23" t="s">
        <v>115</v>
      </c>
      <c r="H628" s="23" t="s">
        <v>2</v>
      </c>
      <c r="I628" s="23" t="s">
        <v>294</v>
      </c>
      <c r="J628" s="24" t="s">
        <v>57</v>
      </c>
      <c r="K628" s="25">
        <v>25.1</v>
      </c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s="17" customFormat="1" ht="32.4" customHeight="1" x14ac:dyDescent="0.25">
      <c r="A629" s="37"/>
      <c r="B629" s="78" t="s">
        <v>50</v>
      </c>
      <c r="C629" s="24" t="s">
        <v>47</v>
      </c>
      <c r="D629" s="23"/>
      <c r="E629" s="23"/>
      <c r="F629" s="23"/>
      <c r="G629" s="23"/>
      <c r="H629" s="23"/>
      <c r="I629" s="23"/>
      <c r="J629" s="23"/>
      <c r="K629" s="25">
        <f>SUM(K638+K630)</f>
        <v>75597.5</v>
      </c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 s="17" customFormat="1" ht="18" customHeight="1" x14ac:dyDescent="0.25">
      <c r="A630" s="37"/>
      <c r="B630" s="76" t="s">
        <v>18</v>
      </c>
      <c r="C630" s="22">
        <v>953</v>
      </c>
      <c r="D630" s="23" t="s">
        <v>8</v>
      </c>
      <c r="E630" s="23"/>
      <c r="F630" s="23"/>
      <c r="G630" s="51"/>
      <c r="H630" s="23"/>
      <c r="I630" s="23"/>
      <c r="J630" s="23"/>
      <c r="K630" s="25">
        <f>SUM(K631)</f>
        <v>33.200000000000003</v>
      </c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 s="17" customFormat="1" ht="18" customHeight="1" x14ac:dyDescent="0.25">
      <c r="A631" s="37"/>
      <c r="B631" s="76" t="s">
        <v>27</v>
      </c>
      <c r="C631" s="22">
        <v>953</v>
      </c>
      <c r="D631" s="23" t="s">
        <v>8</v>
      </c>
      <c r="E631" s="23" t="s">
        <v>24</v>
      </c>
      <c r="F631" s="23"/>
      <c r="G631" s="51"/>
      <c r="H631" s="23"/>
      <c r="I631" s="23"/>
      <c r="J631" s="23"/>
      <c r="K631" s="25">
        <f t="shared" ref="K631" si="48">K632</f>
        <v>33.200000000000003</v>
      </c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 s="17" customFormat="1" ht="39" customHeight="1" x14ac:dyDescent="0.25">
      <c r="A632" s="37"/>
      <c r="B632" s="62" t="s">
        <v>242</v>
      </c>
      <c r="C632" s="22">
        <v>953</v>
      </c>
      <c r="D632" s="23" t="s">
        <v>8</v>
      </c>
      <c r="E632" s="23" t="s">
        <v>24</v>
      </c>
      <c r="F632" s="23" t="s">
        <v>21</v>
      </c>
      <c r="G632" s="23"/>
      <c r="H632" s="23"/>
      <c r="I632" s="23"/>
      <c r="J632" s="23"/>
      <c r="K632" s="25">
        <f>K633</f>
        <v>33.200000000000003</v>
      </c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 s="17" customFormat="1" x14ac:dyDescent="0.25">
      <c r="A633" s="37"/>
      <c r="B633" s="62" t="s">
        <v>243</v>
      </c>
      <c r="C633" s="22">
        <v>953</v>
      </c>
      <c r="D633" s="23" t="s">
        <v>8</v>
      </c>
      <c r="E633" s="23" t="s">
        <v>24</v>
      </c>
      <c r="F633" s="23" t="s">
        <v>21</v>
      </c>
      <c r="G633" s="51">
        <v>2</v>
      </c>
      <c r="H633" s="23"/>
      <c r="I633" s="23"/>
      <c r="J633" s="24"/>
      <c r="K633" s="25">
        <f t="shared" ref="K633:K634" si="49">SUM(K634)</f>
        <v>33.200000000000003</v>
      </c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 s="17" customFormat="1" ht="20.399999999999999" customHeight="1" x14ac:dyDescent="0.25">
      <c r="A634" s="37"/>
      <c r="B634" s="62" t="s">
        <v>152</v>
      </c>
      <c r="C634" s="22">
        <v>953</v>
      </c>
      <c r="D634" s="23" t="s">
        <v>8</v>
      </c>
      <c r="E634" s="23" t="s">
        <v>24</v>
      </c>
      <c r="F634" s="23" t="s">
        <v>21</v>
      </c>
      <c r="G634" s="51">
        <v>2</v>
      </c>
      <c r="H634" s="23" t="s">
        <v>2</v>
      </c>
      <c r="I634" s="23"/>
      <c r="J634" s="24"/>
      <c r="K634" s="25">
        <f t="shared" si="49"/>
        <v>33.200000000000003</v>
      </c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 s="17" customFormat="1" ht="85.95" customHeight="1" x14ac:dyDescent="0.25">
      <c r="A635" s="37"/>
      <c r="B635" s="80" t="s">
        <v>175</v>
      </c>
      <c r="C635" s="22">
        <v>953</v>
      </c>
      <c r="D635" s="23" t="s">
        <v>8</v>
      </c>
      <c r="E635" s="23" t="s">
        <v>24</v>
      </c>
      <c r="F635" s="23" t="s">
        <v>21</v>
      </c>
      <c r="G635" s="51">
        <v>2</v>
      </c>
      <c r="H635" s="23" t="s">
        <v>2</v>
      </c>
      <c r="I635" s="23" t="s">
        <v>303</v>
      </c>
      <c r="J635" s="24"/>
      <c r="K635" s="25">
        <f t="shared" ref="K635" si="50">SUM(K636:K637)</f>
        <v>33.200000000000003</v>
      </c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 s="17" customFormat="1" ht="36.6" customHeight="1" x14ac:dyDescent="0.25">
      <c r="A636" s="37"/>
      <c r="B636" s="60" t="s">
        <v>155</v>
      </c>
      <c r="C636" s="22">
        <v>953</v>
      </c>
      <c r="D636" s="23" t="s">
        <v>8</v>
      </c>
      <c r="E636" s="23" t="s">
        <v>24</v>
      </c>
      <c r="F636" s="23" t="s">
        <v>21</v>
      </c>
      <c r="G636" s="51">
        <v>2</v>
      </c>
      <c r="H636" s="23" t="s">
        <v>2</v>
      </c>
      <c r="I636" s="23" t="s">
        <v>303</v>
      </c>
      <c r="J636" s="24" t="s">
        <v>57</v>
      </c>
      <c r="K636" s="25">
        <v>33.200000000000003</v>
      </c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 s="17" customFormat="1" ht="21.6" customHeight="1" x14ac:dyDescent="0.25">
      <c r="A637" s="37"/>
      <c r="B637" s="67" t="s">
        <v>65</v>
      </c>
      <c r="C637" s="22">
        <v>953</v>
      </c>
      <c r="D637" s="23" t="s">
        <v>8</v>
      </c>
      <c r="E637" s="23" t="s">
        <v>24</v>
      </c>
      <c r="F637" s="23" t="s">
        <v>21</v>
      </c>
      <c r="G637" s="51">
        <v>2</v>
      </c>
      <c r="H637" s="23" t="s">
        <v>2</v>
      </c>
      <c r="I637" s="23" t="s">
        <v>303</v>
      </c>
      <c r="J637" s="24" t="s">
        <v>66</v>
      </c>
      <c r="K637" s="25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 s="17" customFormat="1" ht="18" customHeight="1" x14ac:dyDescent="0.25">
      <c r="A638" s="37"/>
      <c r="B638" s="60" t="s">
        <v>20</v>
      </c>
      <c r="C638" s="22">
        <v>953</v>
      </c>
      <c r="D638" s="23" t="s">
        <v>21</v>
      </c>
      <c r="E638" s="24"/>
      <c r="F638" s="24"/>
      <c r="G638" s="22"/>
      <c r="H638" s="24"/>
      <c r="I638" s="24"/>
      <c r="J638" s="24"/>
      <c r="K638" s="25">
        <f>SUM(K639+K654)</f>
        <v>75564.3</v>
      </c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 s="17" customFormat="1" ht="22.2" customHeight="1" x14ac:dyDescent="0.25">
      <c r="A639" s="38"/>
      <c r="B639" s="60" t="s">
        <v>28</v>
      </c>
      <c r="C639" s="22">
        <v>953</v>
      </c>
      <c r="D639" s="24" t="s">
        <v>21</v>
      </c>
      <c r="E639" s="24" t="s">
        <v>6</v>
      </c>
      <c r="F639" s="24"/>
      <c r="G639" s="22"/>
      <c r="H639" s="24"/>
      <c r="I639" s="24"/>
      <c r="J639" s="24"/>
      <c r="K639" s="25">
        <f>SUM(K640)</f>
        <v>63398.9</v>
      </c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 s="17" customFormat="1" ht="31.2" x14ac:dyDescent="0.25">
      <c r="A640" s="36"/>
      <c r="B640" s="62" t="s">
        <v>242</v>
      </c>
      <c r="C640" s="22">
        <v>953</v>
      </c>
      <c r="D640" s="24" t="s">
        <v>21</v>
      </c>
      <c r="E640" s="24" t="s">
        <v>6</v>
      </c>
      <c r="F640" s="24" t="s">
        <v>21</v>
      </c>
      <c r="G640" s="22"/>
      <c r="H640" s="24"/>
      <c r="I640" s="24"/>
      <c r="J640" s="24"/>
      <c r="K640" s="25">
        <f t="shared" ref="K640" si="51">SUM(K641)</f>
        <v>63398.9</v>
      </c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 s="17" customFormat="1" ht="21" customHeight="1" x14ac:dyDescent="0.25">
      <c r="A641" s="37"/>
      <c r="B641" s="62" t="s">
        <v>243</v>
      </c>
      <c r="C641" s="22">
        <v>953</v>
      </c>
      <c r="D641" s="24" t="s">
        <v>21</v>
      </c>
      <c r="E641" s="24" t="s">
        <v>6</v>
      </c>
      <c r="F641" s="24" t="s">
        <v>21</v>
      </c>
      <c r="G641" s="22">
        <v>2</v>
      </c>
      <c r="H641" s="24"/>
      <c r="I641" s="24"/>
      <c r="J641" s="24"/>
      <c r="K641" s="25">
        <f>SUM(K642)</f>
        <v>63398.9</v>
      </c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 s="17" customFormat="1" ht="16.95" customHeight="1" x14ac:dyDescent="0.25">
      <c r="A642" s="37"/>
      <c r="B642" s="75" t="s">
        <v>152</v>
      </c>
      <c r="C642" s="22">
        <v>953</v>
      </c>
      <c r="D642" s="24" t="s">
        <v>21</v>
      </c>
      <c r="E642" s="24" t="s">
        <v>6</v>
      </c>
      <c r="F642" s="24" t="s">
        <v>21</v>
      </c>
      <c r="G642" s="22">
        <v>2</v>
      </c>
      <c r="H642" s="24" t="s">
        <v>2</v>
      </c>
      <c r="I642" s="24"/>
      <c r="J642" s="24"/>
      <c r="K642" s="25">
        <f>SUM(K643+K646+K649+K652)</f>
        <v>63398.9</v>
      </c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 s="17" customFormat="1" ht="78" x14ac:dyDescent="0.25">
      <c r="A643" s="38"/>
      <c r="B643" s="75" t="s">
        <v>271</v>
      </c>
      <c r="C643" s="22">
        <v>953</v>
      </c>
      <c r="D643" s="24" t="s">
        <v>21</v>
      </c>
      <c r="E643" s="24" t="s">
        <v>6</v>
      </c>
      <c r="F643" s="24" t="s">
        <v>21</v>
      </c>
      <c r="G643" s="22">
        <v>2</v>
      </c>
      <c r="H643" s="24" t="s">
        <v>2</v>
      </c>
      <c r="I643" s="24" t="s">
        <v>304</v>
      </c>
      <c r="J643" s="24"/>
      <c r="K643" s="25">
        <f>SUM(K644:K645)</f>
        <v>43629</v>
      </c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 s="17" customFormat="1" ht="32.4" customHeight="1" x14ac:dyDescent="0.25">
      <c r="A644" s="35" t="s">
        <v>117</v>
      </c>
      <c r="B644" s="60" t="s">
        <v>155</v>
      </c>
      <c r="C644" s="22">
        <v>953</v>
      </c>
      <c r="D644" s="24" t="s">
        <v>21</v>
      </c>
      <c r="E644" s="24" t="s">
        <v>6</v>
      </c>
      <c r="F644" s="24" t="s">
        <v>21</v>
      </c>
      <c r="G644" s="22">
        <v>2</v>
      </c>
      <c r="H644" s="24" t="s">
        <v>2</v>
      </c>
      <c r="I644" s="24" t="s">
        <v>304</v>
      </c>
      <c r="J644" s="24" t="s">
        <v>57</v>
      </c>
      <c r="K644" s="25">
        <v>535</v>
      </c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 s="17" customFormat="1" ht="16.95" customHeight="1" x14ac:dyDescent="0.25">
      <c r="A645" s="36"/>
      <c r="B645" s="60" t="s">
        <v>65</v>
      </c>
      <c r="C645" s="22">
        <v>953</v>
      </c>
      <c r="D645" s="24" t="s">
        <v>21</v>
      </c>
      <c r="E645" s="24" t="s">
        <v>6</v>
      </c>
      <c r="F645" s="24" t="s">
        <v>21</v>
      </c>
      <c r="G645" s="22">
        <v>2</v>
      </c>
      <c r="H645" s="24" t="s">
        <v>2</v>
      </c>
      <c r="I645" s="24" t="s">
        <v>304</v>
      </c>
      <c r="J645" s="24" t="s">
        <v>66</v>
      </c>
      <c r="K645" s="25">
        <f>42877.1+216.9</f>
        <v>43094</v>
      </c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 s="17" customFormat="1" ht="52.2" customHeight="1" x14ac:dyDescent="0.25">
      <c r="A646" s="37"/>
      <c r="B646" s="80" t="s">
        <v>318</v>
      </c>
      <c r="C646" s="22">
        <v>953</v>
      </c>
      <c r="D646" s="24" t="s">
        <v>21</v>
      </c>
      <c r="E646" s="24" t="s">
        <v>6</v>
      </c>
      <c r="F646" s="23" t="s">
        <v>21</v>
      </c>
      <c r="G646" s="23" t="s">
        <v>147</v>
      </c>
      <c r="H646" s="23" t="s">
        <v>2</v>
      </c>
      <c r="I646" s="23" t="s">
        <v>317</v>
      </c>
      <c r="J646" s="23"/>
      <c r="K646" s="25">
        <f>SUM(K647:K648)</f>
        <v>188.3</v>
      </c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 s="17" customFormat="1" ht="31.2" x14ac:dyDescent="0.25">
      <c r="A647" s="37"/>
      <c r="B647" s="60" t="s">
        <v>155</v>
      </c>
      <c r="C647" s="22">
        <v>953</v>
      </c>
      <c r="D647" s="24" t="s">
        <v>21</v>
      </c>
      <c r="E647" s="24" t="s">
        <v>6</v>
      </c>
      <c r="F647" s="23" t="s">
        <v>21</v>
      </c>
      <c r="G647" s="23" t="s">
        <v>147</v>
      </c>
      <c r="H647" s="23" t="s">
        <v>2</v>
      </c>
      <c r="I647" s="23" t="s">
        <v>317</v>
      </c>
      <c r="J647" s="23" t="s">
        <v>57</v>
      </c>
      <c r="K647" s="25">
        <v>3</v>
      </c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 s="17" customFormat="1" x14ac:dyDescent="0.25">
      <c r="A648" s="37"/>
      <c r="B648" s="60" t="s">
        <v>65</v>
      </c>
      <c r="C648" s="22">
        <v>953</v>
      </c>
      <c r="D648" s="24" t="s">
        <v>21</v>
      </c>
      <c r="E648" s="24" t="s">
        <v>6</v>
      </c>
      <c r="F648" s="23" t="s">
        <v>21</v>
      </c>
      <c r="G648" s="23" t="s">
        <v>147</v>
      </c>
      <c r="H648" s="23" t="s">
        <v>2</v>
      </c>
      <c r="I648" s="23" t="s">
        <v>317</v>
      </c>
      <c r="J648" s="23" t="s">
        <v>66</v>
      </c>
      <c r="K648" s="25">
        <f>184.4+0.9</f>
        <v>185.3</v>
      </c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 s="17" customFormat="1" ht="46.8" x14ac:dyDescent="0.25">
      <c r="A649" s="37"/>
      <c r="B649" s="67" t="s">
        <v>272</v>
      </c>
      <c r="C649" s="22">
        <v>953</v>
      </c>
      <c r="D649" s="24" t="s">
        <v>21</v>
      </c>
      <c r="E649" s="24" t="s">
        <v>6</v>
      </c>
      <c r="F649" s="24" t="s">
        <v>21</v>
      </c>
      <c r="G649" s="22">
        <v>2</v>
      </c>
      <c r="H649" s="24" t="s">
        <v>2</v>
      </c>
      <c r="I649" s="24" t="s">
        <v>305</v>
      </c>
      <c r="J649" s="24"/>
      <c r="K649" s="25">
        <f>SUM(K650:K651)</f>
        <v>19372.7</v>
      </c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 s="17" customFormat="1" ht="31.2" x14ac:dyDescent="0.25">
      <c r="A650" s="37"/>
      <c r="B650" s="60" t="s">
        <v>155</v>
      </c>
      <c r="C650" s="22">
        <v>953</v>
      </c>
      <c r="D650" s="24" t="s">
        <v>21</v>
      </c>
      <c r="E650" s="24" t="s">
        <v>6</v>
      </c>
      <c r="F650" s="24" t="s">
        <v>21</v>
      </c>
      <c r="G650" s="22">
        <v>2</v>
      </c>
      <c r="H650" s="24" t="s">
        <v>2</v>
      </c>
      <c r="I650" s="24" t="s">
        <v>305</v>
      </c>
      <c r="J650" s="24" t="s">
        <v>57</v>
      </c>
      <c r="K650" s="25">
        <v>242.7</v>
      </c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 s="17" customFormat="1" x14ac:dyDescent="0.25">
      <c r="A651" s="37"/>
      <c r="B651" s="60" t="s">
        <v>65</v>
      </c>
      <c r="C651" s="22">
        <v>953</v>
      </c>
      <c r="D651" s="24" t="s">
        <v>21</v>
      </c>
      <c r="E651" s="24" t="s">
        <v>6</v>
      </c>
      <c r="F651" s="24" t="s">
        <v>21</v>
      </c>
      <c r="G651" s="22">
        <v>2</v>
      </c>
      <c r="H651" s="24" t="s">
        <v>2</v>
      </c>
      <c r="I651" s="24" t="s">
        <v>305</v>
      </c>
      <c r="J651" s="24" t="s">
        <v>66</v>
      </c>
      <c r="K651" s="25">
        <v>19130</v>
      </c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 s="17" customFormat="1" ht="18" customHeight="1" x14ac:dyDescent="0.25">
      <c r="A652" s="37"/>
      <c r="B652" s="80" t="s">
        <v>320</v>
      </c>
      <c r="C652" s="22">
        <v>953</v>
      </c>
      <c r="D652" s="24" t="s">
        <v>21</v>
      </c>
      <c r="E652" s="24" t="s">
        <v>6</v>
      </c>
      <c r="F652" s="23" t="s">
        <v>21</v>
      </c>
      <c r="G652" s="23" t="s">
        <v>147</v>
      </c>
      <c r="H652" s="23" t="s">
        <v>2</v>
      </c>
      <c r="I652" s="23" t="s">
        <v>319</v>
      </c>
      <c r="J652" s="23"/>
      <c r="K652" s="25">
        <f>K653</f>
        <v>208.9</v>
      </c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 spans="1:25" s="17" customFormat="1" ht="17.399999999999999" customHeight="1" x14ac:dyDescent="0.25">
      <c r="A653" s="37"/>
      <c r="B653" s="60" t="s">
        <v>65</v>
      </c>
      <c r="C653" s="22">
        <v>953</v>
      </c>
      <c r="D653" s="24" t="s">
        <v>21</v>
      </c>
      <c r="E653" s="24" t="s">
        <v>6</v>
      </c>
      <c r="F653" s="23" t="s">
        <v>21</v>
      </c>
      <c r="G653" s="23" t="s">
        <v>147</v>
      </c>
      <c r="H653" s="23" t="s">
        <v>2</v>
      </c>
      <c r="I653" s="23" t="s">
        <v>319</v>
      </c>
      <c r="J653" s="23" t="s">
        <v>66</v>
      </c>
      <c r="K653" s="25">
        <v>208.9</v>
      </c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 spans="1:25" s="17" customFormat="1" ht="15.75" customHeight="1" x14ac:dyDescent="0.25">
      <c r="A654" s="37"/>
      <c r="B654" s="81" t="s">
        <v>76</v>
      </c>
      <c r="C654" s="97">
        <v>953</v>
      </c>
      <c r="D654" s="35" t="s">
        <v>21</v>
      </c>
      <c r="E654" s="35" t="s">
        <v>29</v>
      </c>
      <c r="F654" s="35"/>
      <c r="G654" s="97"/>
      <c r="H654" s="35"/>
      <c r="I654" s="35"/>
      <c r="J654" s="35"/>
      <c r="K654" s="20">
        <f t="shared" ref="K654:K656" si="52">SUM(K655)</f>
        <v>12165.4</v>
      </c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 spans="1:25" s="17" customFormat="1" ht="31.2" x14ac:dyDescent="0.25">
      <c r="A655" s="38"/>
      <c r="B655" s="81" t="s">
        <v>242</v>
      </c>
      <c r="C655" s="97">
        <v>953</v>
      </c>
      <c r="D655" s="35" t="s">
        <v>21</v>
      </c>
      <c r="E655" s="35" t="s">
        <v>29</v>
      </c>
      <c r="F655" s="35" t="s">
        <v>21</v>
      </c>
      <c r="G655" s="97"/>
      <c r="H655" s="35"/>
      <c r="I655" s="35"/>
      <c r="J655" s="35"/>
      <c r="K655" s="20">
        <f t="shared" si="52"/>
        <v>12165.4</v>
      </c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 spans="1:25" s="17" customFormat="1" ht="22.2" customHeight="1" x14ac:dyDescent="0.25">
      <c r="A656" s="36"/>
      <c r="B656" s="81" t="s">
        <v>243</v>
      </c>
      <c r="C656" s="97">
        <v>953</v>
      </c>
      <c r="D656" s="35" t="s">
        <v>21</v>
      </c>
      <c r="E656" s="35" t="s">
        <v>29</v>
      </c>
      <c r="F656" s="35" t="s">
        <v>21</v>
      </c>
      <c r="G656" s="97">
        <v>2</v>
      </c>
      <c r="H656" s="35"/>
      <c r="I656" s="35"/>
      <c r="J656" s="35"/>
      <c r="K656" s="20">
        <f t="shared" si="52"/>
        <v>12165.4</v>
      </c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 spans="1:25" s="17" customFormat="1" ht="22.95" customHeight="1" x14ac:dyDescent="0.25">
      <c r="A657" s="37"/>
      <c r="B657" s="81" t="s">
        <v>152</v>
      </c>
      <c r="C657" s="97">
        <v>953</v>
      </c>
      <c r="D657" s="35" t="s">
        <v>21</v>
      </c>
      <c r="E657" s="35" t="s">
        <v>29</v>
      </c>
      <c r="F657" s="35" t="s">
        <v>21</v>
      </c>
      <c r="G657" s="97">
        <v>2</v>
      </c>
      <c r="H657" s="35" t="s">
        <v>2</v>
      </c>
      <c r="I657" s="35"/>
      <c r="J657" s="35"/>
      <c r="K657" s="20">
        <f>SUM(K664+K661+K658)</f>
        <v>12165.4</v>
      </c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 spans="1:25" ht="145.19999999999999" customHeight="1" x14ac:dyDescent="0.25">
      <c r="A658" s="37"/>
      <c r="B658" s="82" t="s">
        <v>274</v>
      </c>
      <c r="C658" s="97">
        <v>953</v>
      </c>
      <c r="D658" s="35" t="s">
        <v>21</v>
      </c>
      <c r="E658" s="35" t="s">
        <v>29</v>
      </c>
      <c r="F658" s="35" t="s">
        <v>21</v>
      </c>
      <c r="G658" s="97">
        <v>2</v>
      </c>
      <c r="H658" s="35" t="s">
        <v>2</v>
      </c>
      <c r="I658" s="35" t="s">
        <v>309</v>
      </c>
      <c r="J658" s="35"/>
      <c r="K658" s="20">
        <f>SUM(K659:K660)</f>
        <v>1051.4000000000001</v>
      </c>
    </row>
    <row r="659" spans="1:25" ht="46.5" customHeight="1" x14ac:dyDescent="0.25">
      <c r="A659" s="37"/>
      <c r="B659" s="81" t="s">
        <v>154</v>
      </c>
      <c r="C659" s="97">
        <v>953</v>
      </c>
      <c r="D659" s="35" t="s">
        <v>21</v>
      </c>
      <c r="E659" s="35" t="s">
        <v>29</v>
      </c>
      <c r="F659" s="35" t="s">
        <v>21</v>
      </c>
      <c r="G659" s="97">
        <v>2</v>
      </c>
      <c r="H659" s="35" t="s">
        <v>2</v>
      </c>
      <c r="I659" s="35" t="s">
        <v>309</v>
      </c>
      <c r="J659" s="16" t="s">
        <v>55</v>
      </c>
      <c r="K659" s="20">
        <v>959.4</v>
      </c>
    </row>
    <row r="660" spans="1:25" ht="34.950000000000003" customHeight="1" x14ac:dyDescent="0.25">
      <c r="A660" s="37"/>
      <c r="B660" s="81" t="s">
        <v>155</v>
      </c>
      <c r="C660" s="97">
        <v>953</v>
      </c>
      <c r="D660" s="35" t="s">
        <v>21</v>
      </c>
      <c r="E660" s="35" t="s">
        <v>29</v>
      </c>
      <c r="F660" s="35" t="s">
        <v>21</v>
      </c>
      <c r="G660" s="97">
        <v>2</v>
      </c>
      <c r="H660" s="35" t="s">
        <v>2</v>
      </c>
      <c r="I660" s="35" t="s">
        <v>309</v>
      </c>
      <c r="J660" s="16" t="s">
        <v>57</v>
      </c>
      <c r="K660" s="20">
        <v>92</v>
      </c>
    </row>
    <row r="661" spans="1:25" ht="50.4" customHeight="1" x14ac:dyDescent="0.25">
      <c r="A661" s="37"/>
      <c r="B661" s="68" t="s">
        <v>308</v>
      </c>
      <c r="C661" s="97">
        <v>953</v>
      </c>
      <c r="D661" s="35" t="s">
        <v>21</v>
      </c>
      <c r="E661" s="35" t="s">
        <v>29</v>
      </c>
      <c r="F661" s="35" t="s">
        <v>21</v>
      </c>
      <c r="G661" s="97">
        <v>2</v>
      </c>
      <c r="H661" s="35" t="s">
        <v>2</v>
      </c>
      <c r="I661" s="35" t="s">
        <v>307</v>
      </c>
      <c r="J661" s="35"/>
      <c r="K661" s="20">
        <f>SUM(K662:K663)</f>
        <v>776</v>
      </c>
      <c r="L661" s="99"/>
      <c r="M661" s="100"/>
      <c r="N661" s="100"/>
      <c r="O661" s="100"/>
    </row>
    <row r="662" spans="1:25" ht="51.6" customHeight="1" x14ac:dyDescent="0.25">
      <c r="A662" s="37"/>
      <c r="B662" s="81" t="s">
        <v>154</v>
      </c>
      <c r="C662" s="97">
        <v>953</v>
      </c>
      <c r="D662" s="35" t="s">
        <v>21</v>
      </c>
      <c r="E662" s="35" t="s">
        <v>29</v>
      </c>
      <c r="F662" s="35" t="s">
        <v>21</v>
      </c>
      <c r="G662" s="97">
        <v>2</v>
      </c>
      <c r="H662" s="35" t="s">
        <v>2</v>
      </c>
      <c r="I662" s="35" t="s">
        <v>307</v>
      </c>
      <c r="J662" s="16" t="s">
        <v>55</v>
      </c>
      <c r="K662" s="20">
        <v>666</v>
      </c>
    </row>
    <row r="663" spans="1:25" ht="37.200000000000003" customHeight="1" x14ac:dyDescent="0.25">
      <c r="A663" s="37"/>
      <c r="B663" s="81" t="s">
        <v>155</v>
      </c>
      <c r="C663" s="97">
        <v>953</v>
      </c>
      <c r="D663" s="35" t="s">
        <v>21</v>
      </c>
      <c r="E663" s="35" t="s">
        <v>29</v>
      </c>
      <c r="F663" s="35" t="s">
        <v>21</v>
      </c>
      <c r="G663" s="97">
        <v>2</v>
      </c>
      <c r="H663" s="35" t="s">
        <v>2</v>
      </c>
      <c r="I663" s="35" t="s">
        <v>307</v>
      </c>
      <c r="J663" s="16" t="s">
        <v>57</v>
      </c>
      <c r="K663" s="20">
        <v>110</v>
      </c>
    </row>
    <row r="664" spans="1:25" ht="49.2" customHeight="1" x14ac:dyDescent="0.25">
      <c r="A664" s="37"/>
      <c r="B664" s="81" t="s">
        <v>273</v>
      </c>
      <c r="C664" s="97">
        <v>953</v>
      </c>
      <c r="D664" s="35" t="s">
        <v>21</v>
      </c>
      <c r="E664" s="35" t="s">
        <v>29</v>
      </c>
      <c r="F664" s="35" t="s">
        <v>21</v>
      </c>
      <c r="G664" s="97">
        <v>2</v>
      </c>
      <c r="H664" s="35" t="s">
        <v>2</v>
      </c>
      <c r="I664" s="35" t="s">
        <v>306</v>
      </c>
      <c r="J664" s="35"/>
      <c r="K664" s="20">
        <f>SUM(K665:K667)</f>
        <v>10338</v>
      </c>
    </row>
    <row r="665" spans="1:25" ht="65.25" customHeight="1" x14ac:dyDescent="0.25">
      <c r="A665" s="37"/>
      <c r="B665" s="81" t="s">
        <v>154</v>
      </c>
      <c r="C665" s="97">
        <v>953</v>
      </c>
      <c r="D665" s="35" t="s">
        <v>21</v>
      </c>
      <c r="E665" s="35" t="s">
        <v>29</v>
      </c>
      <c r="F665" s="35" t="s">
        <v>21</v>
      </c>
      <c r="G665" s="97">
        <v>2</v>
      </c>
      <c r="H665" s="35" t="s">
        <v>2</v>
      </c>
      <c r="I665" s="35" t="s">
        <v>306</v>
      </c>
      <c r="J665" s="16" t="s">
        <v>55</v>
      </c>
      <c r="K665" s="20">
        <v>9608</v>
      </c>
    </row>
    <row r="666" spans="1:25" ht="31.95" customHeight="1" x14ac:dyDescent="0.25">
      <c r="A666" s="37"/>
      <c r="B666" s="81" t="s">
        <v>155</v>
      </c>
      <c r="C666" s="97">
        <v>953</v>
      </c>
      <c r="D666" s="35" t="s">
        <v>21</v>
      </c>
      <c r="E666" s="35" t="s">
        <v>29</v>
      </c>
      <c r="F666" s="35" t="s">
        <v>21</v>
      </c>
      <c r="G666" s="97">
        <v>2</v>
      </c>
      <c r="H666" s="35" t="s">
        <v>2</v>
      </c>
      <c r="I666" s="35" t="s">
        <v>306</v>
      </c>
      <c r="J666" s="16" t="s">
        <v>57</v>
      </c>
      <c r="K666" s="20">
        <v>730</v>
      </c>
    </row>
    <row r="667" spans="1:25" ht="24" customHeight="1" x14ac:dyDescent="0.25">
      <c r="A667" s="37"/>
      <c r="B667" s="90" t="s">
        <v>59</v>
      </c>
      <c r="C667" s="42">
        <v>953</v>
      </c>
      <c r="D667" s="36" t="s">
        <v>21</v>
      </c>
      <c r="E667" s="36" t="s">
        <v>29</v>
      </c>
      <c r="F667" s="36" t="s">
        <v>21</v>
      </c>
      <c r="G667" s="42">
        <v>2</v>
      </c>
      <c r="H667" s="36" t="s">
        <v>2</v>
      </c>
      <c r="I667" s="36" t="s">
        <v>306</v>
      </c>
      <c r="J667" s="91" t="s">
        <v>60</v>
      </c>
      <c r="K667" s="92"/>
    </row>
    <row r="668" spans="1:25" x14ac:dyDescent="0.3">
      <c r="A668" s="35" t="s">
        <v>114</v>
      </c>
      <c r="B668" s="81" t="s">
        <v>328</v>
      </c>
      <c r="C668" s="35" t="s">
        <v>329</v>
      </c>
      <c r="D668" s="35" t="s">
        <v>96</v>
      </c>
      <c r="E668" s="35" t="s">
        <v>96</v>
      </c>
      <c r="F668" s="35" t="s">
        <v>96</v>
      </c>
      <c r="G668" s="97">
        <v>0</v>
      </c>
      <c r="H668" s="35" t="s">
        <v>96</v>
      </c>
      <c r="I668" s="35" t="s">
        <v>97</v>
      </c>
      <c r="J668" s="16" t="s">
        <v>329</v>
      </c>
      <c r="K668" s="94">
        <v>75400</v>
      </c>
    </row>
    <row r="669" spans="1:25" ht="17.25" customHeight="1" x14ac:dyDescent="0.35">
      <c r="A669" s="48"/>
      <c r="K669" s="21"/>
    </row>
    <row r="670" spans="1:25" ht="75.599999999999994" customHeight="1" x14ac:dyDescent="0.35">
      <c r="A670" s="48"/>
      <c r="B670" s="89" t="s">
        <v>322</v>
      </c>
      <c r="C670" s="9"/>
      <c r="F670" s="28"/>
      <c r="G670" s="3"/>
      <c r="H670" s="27"/>
      <c r="I670" s="27"/>
      <c r="J670" s="27"/>
      <c r="K670" s="29" t="s">
        <v>327</v>
      </c>
    </row>
    <row r="671" spans="1:25" ht="30.75" customHeight="1" x14ac:dyDescent="0.25">
      <c r="A671" s="48"/>
      <c r="B671" s="58"/>
      <c r="D671" s="8"/>
    </row>
    <row r="672" spans="1:25" ht="17.25" customHeight="1" x14ac:dyDescent="0.25">
      <c r="A672" s="48"/>
    </row>
    <row r="673" spans="1:25" x14ac:dyDescent="0.25">
      <c r="A673" s="48"/>
    </row>
    <row r="674" spans="1:25" s="4" customFormat="1" ht="36" customHeight="1" x14ac:dyDescent="0.25">
      <c r="A674" s="48"/>
      <c r="B674" s="59"/>
      <c r="D674" s="5"/>
      <c r="E674" s="5"/>
      <c r="F674" s="5"/>
      <c r="H674" s="5"/>
      <c r="I674" s="5"/>
      <c r="J674" s="5"/>
      <c r="L674" s="17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1:25" s="4" customFormat="1" ht="16.2" customHeight="1" x14ac:dyDescent="0.25">
      <c r="A675" s="48"/>
      <c r="B675" s="59"/>
      <c r="D675" s="5"/>
      <c r="E675" s="5"/>
      <c r="F675" s="5"/>
      <c r="H675" s="5"/>
      <c r="I675" s="5"/>
      <c r="J675" s="5"/>
      <c r="L675" s="17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1:25" s="4" customFormat="1" ht="61.95" customHeight="1" x14ac:dyDescent="0.25">
      <c r="A676" s="48"/>
      <c r="B676" s="59"/>
      <c r="D676" s="5"/>
      <c r="E676" s="5"/>
      <c r="F676" s="5"/>
      <c r="H676" s="5"/>
      <c r="I676" s="5"/>
      <c r="J676" s="5"/>
      <c r="L676" s="17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1:25" s="4" customFormat="1" ht="15" customHeight="1" x14ac:dyDescent="0.25">
      <c r="A677" s="48"/>
      <c r="B677" s="59"/>
      <c r="D677" s="5"/>
      <c r="E677" s="5"/>
      <c r="F677" s="5"/>
      <c r="H677" s="5"/>
      <c r="I677" s="5"/>
      <c r="J677" s="5"/>
      <c r="L677" s="17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1:25" s="4" customFormat="1" ht="96.6" customHeight="1" x14ac:dyDescent="0.25">
      <c r="A678" s="48"/>
      <c r="B678" s="59"/>
      <c r="D678" s="5"/>
      <c r="E678" s="5"/>
      <c r="F678" s="5"/>
      <c r="H678" s="5"/>
      <c r="I678" s="5"/>
      <c r="J678" s="5"/>
      <c r="L678" s="17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1:25" s="4" customFormat="1" x14ac:dyDescent="0.25">
      <c r="A679" s="48"/>
      <c r="B679" s="59"/>
      <c r="D679" s="5"/>
      <c r="F679" s="5"/>
      <c r="H679" s="5"/>
      <c r="I679" s="5"/>
      <c r="L679" s="17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1:25" s="4" customFormat="1" x14ac:dyDescent="0.25">
      <c r="A680" s="48"/>
      <c r="B680" s="59"/>
      <c r="F680" s="5"/>
      <c r="H680" s="5"/>
      <c r="I680" s="5"/>
      <c r="L680" s="17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1:25" s="4" customFormat="1" x14ac:dyDescent="0.25">
      <c r="A681" s="48"/>
      <c r="B681" s="59"/>
      <c r="E681" s="5"/>
      <c r="F681" s="5"/>
      <c r="H681" s="5"/>
      <c r="I681" s="5"/>
      <c r="J681" s="5"/>
      <c r="L681" s="17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1:25" s="4" customFormat="1" ht="16.95" customHeight="1" x14ac:dyDescent="0.25">
      <c r="A682" s="48"/>
      <c r="B682" s="59"/>
      <c r="D682" s="5"/>
      <c r="F682" s="5"/>
      <c r="H682" s="5"/>
      <c r="I682" s="5"/>
      <c r="L682" s="17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1:25" s="4" customFormat="1" ht="16.95" customHeight="1" x14ac:dyDescent="0.25">
      <c r="A683" s="48"/>
      <c r="B683" s="59"/>
      <c r="E683" s="5"/>
      <c r="F683" s="5"/>
      <c r="H683" s="5"/>
      <c r="I683" s="5"/>
      <c r="J683" s="5"/>
      <c r="L683" s="17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1:25" s="4" customFormat="1" ht="49.95" customHeight="1" x14ac:dyDescent="0.25">
      <c r="A684" s="48"/>
      <c r="B684" s="59"/>
      <c r="D684" s="5"/>
      <c r="E684" s="5"/>
      <c r="F684" s="5"/>
      <c r="H684" s="5"/>
      <c r="I684" s="5"/>
      <c r="J684" s="5"/>
      <c r="L684" s="17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1:25" s="4" customFormat="1" ht="54.75" customHeight="1" x14ac:dyDescent="0.25">
      <c r="A685" s="48"/>
      <c r="B685" s="59"/>
      <c r="D685" s="5"/>
      <c r="E685" s="5"/>
      <c r="F685" s="5"/>
      <c r="H685" s="5"/>
      <c r="I685" s="5"/>
      <c r="J685" s="5"/>
      <c r="L685" s="17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1:25" s="4" customFormat="1" ht="33" customHeight="1" x14ac:dyDescent="0.25">
      <c r="A686" s="48"/>
      <c r="B686" s="59"/>
      <c r="D686" s="5"/>
      <c r="E686" s="5"/>
      <c r="F686" s="5"/>
      <c r="H686" s="5"/>
      <c r="I686" s="5"/>
      <c r="J686" s="5"/>
      <c r="L686" s="17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1:25" s="4" customFormat="1" ht="141.6" customHeight="1" x14ac:dyDescent="0.25">
      <c r="A687" s="48"/>
      <c r="B687" s="59"/>
      <c r="D687" s="5"/>
      <c r="E687" s="5"/>
      <c r="F687" s="5"/>
      <c r="H687" s="5"/>
      <c r="I687" s="5"/>
      <c r="J687" s="5"/>
      <c r="L687" s="17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1:25" s="4" customFormat="1" ht="50.25" customHeight="1" x14ac:dyDescent="0.25">
      <c r="A688" s="48"/>
      <c r="B688" s="59"/>
      <c r="D688" s="5"/>
      <c r="E688" s="5"/>
      <c r="F688" s="5"/>
      <c r="H688" s="5"/>
      <c r="I688" s="5"/>
      <c r="J688" s="5"/>
      <c r="L688" s="17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1:25" s="4" customFormat="1" ht="33.6" customHeight="1" x14ac:dyDescent="0.25">
      <c r="A689" s="48"/>
      <c r="B689" s="59"/>
      <c r="D689" s="5"/>
      <c r="F689" s="5"/>
      <c r="H689" s="5"/>
      <c r="I689" s="5"/>
      <c r="L689" s="17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1:25" ht="46.5" customHeight="1" x14ac:dyDescent="0.25">
      <c r="A690" s="48"/>
      <c r="D690" s="4"/>
    </row>
    <row r="691" spans="1:25" ht="49.2" customHeight="1" x14ac:dyDescent="0.25">
      <c r="A691" s="48"/>
    </row>
    <row r="692" spans="1:25" ht="33.6" customHeight="1" x14ac:dyDescent="0.25">
      <c r="A692" s="48"/>
      <c r="E692" s="4"/>
      <c r="J692" s="4"/>
    </row>
    <row r="693" spans="1:25" ht="17.399999999999999" customHeight="1" x14ac:dyDescent="0.25">
      <c r="A693" s="48"/>
      <c r="D693" s="4"/>
    </row>
    <row r="694" spans="1:25" s="12" customFormat="1" x14ac:dyDescent="0.25">
      <c r="A694" s="86"/>
      <c r="B694" s="59"/>
      <c r="C694" s="4"/>
      <c r="D694" s="5"/>
      <c r="E694" s="5"/>
      <c r="F694" s="5"/>
      <c r="G694" s="4"/>
      <c r="H694" s="5"/>
      <c r="I694" s="5"/>
      <c r="J694" s="5"/>
      <c r="K694" s="4"/>
      <c r="L694" s="18"/>
    </row>
    <row r="695" spans="1:25" s="12" customFormat="1" ht="12" customHeight="1" x14ac:dyDescent="0.25">
      <c r="A695" s="86"/>
      <c r="B695" s="59"/>
      <c r="C695" s="4"/>
      <c r="D695" s="5"/>
      <c r="E695" s="5"/>
      <c r="F695" s="5"/>
      <c r="G695" s="4"/>
      <c r="H695" s="5"/>
      <c r="I695" s="5"/>
      <c r="J695" s="5"/>
      <c r="K695" s="4"/>
      <c r="L695" s="18"/>
    </row>
    <row r="696" spans="1:25" s="3" customFormat="1" ht="58.95" customHeight="1" x14ac:dyDescent="0.25">
      <c r="A696" s="87" t="s">
        <v>322</v>
      </c>
      <c r="B696" s="59"/>
      <c r="C696" s="4"/>
      <c r="D696" s="5"/>
      <c r="E696" s="5"/>
      <c r="F696" s="5"/>
      <c r="G696" s="4"/>
      <c r="H696" s="5"/>
      <c r="I696" s="5"/>
      <c r="J696" s="5"/>
      <c r="K696" s="4"/>
      <c r="L696" s="19"/>
    </row>
    <row r="697" spans="1:25" ht="15" customHeight="1" x14ac:dyDescent="0.25">
      <c r="A697" s="88"/>
    </row>
    <row r="698" spans="1:25" x14ac:dyDescent="0.25">
      <c r="A698" s="88"/>
    </row>
    <row r="699" spans="1:25" x14ac:dyDescent="0.25">
      <c r="A699" s="88"/>
      <c r="E699" s="4"/>
      <c r="J699" s="4"/>
    </row>
    <row r="700" spans="1:25" x14ac:dyDescent="0.25">
      <c r="A700" s="88"/>
      <c r="D700" s="4"/>
    </row>
    <row r="701" spans="1:25" ht="22.5" customHeight="1" x14ac:dyDescent="0.25">
      <c r="A701" s="88"/>
    </row>
    <row r="702" spans="1:25" x14ac:dyDescent="0.25">
      <c r="A702" s="88"/>
    </row>
    <row r="703" spans="1:25" x14ac:dyDescent="0.25">
      <c r="A703" s="88"/>
    </row>
    <row r="704" spans="1:25" x14ac:dyDescent="0.25">
      <c r="A704" s="88"/>
    </row>
    <row r="705" spans="1:25" ht="37.5" customHeight="1" x14ac:dyDescent="0.25">
      <c r="A705" s="88"/>
    </row>
    <row r="706" spans="1:25" s="4" customFormat="1" ht="23.25" customHeight="1" x14ac:dyDescent="0.25">
      <c r="A706" s="88"/>
      <c r="B706" s="59"/>
      <c r="D706" s="5"/>
      <c r="E706" s="5"/>
      <c r="F706" s="5"/>
      <c r="H706" s="5"/>
      <c r="I706" s="5"/>
      <c r="J706" s="5"/>
      <c r="L706" s="17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1:25" s="4" customFormat="1" x14ac:dyDescent="0.25">
      <c r="A707" s="88"/>
      <c r="B707" s="59"/>
      <c r="D707" s="5"/>
      <c r="E707" s="5"/>
      <c r="F707" s="5"/>
      <c r="H707" s="5"/>
      <c r="I707" s="5"/>
      <c r="J707" s="5"/>
      <c r="L707" s="17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1:25" s="4" customFormat="1" ht="24.75" customHeight="1" x14ac:dyDescent="0.25">
      <c r="A708" s="88"/>
      <c r="B708" s="59"/>
      <c r="D708" s="5"/>
      <c r="E708" s="5"/>
      <c r="F708" s="5"/>
      <c r="H708" s="5"/>
      <c r="I708" s="5"/>
      <c r="J708" s="5"/>
      <c r="L708" s="17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1:25" s="4" customFormat="1" x14ac:dyDescent="0.25">
      <c r="A709" s="88"/>
      <c r="B709" s="59"/>
      <c r="D709" s="5"/>
      <c r="E709" s="5"/>
      <c r="F709" s="5"/>
      <c r="H709" s="5"/>
      <c r="I709" s="5"/>
      <c r="J709" s="5"/>
      <c r="L709" s="17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1:25" s="4" customFormat="1" x14ac:dyDescent="0.25">
      <c r="A710" s="88"/>
      <c r="B710" s="59"/>
      <c r="D710" s="5"/>
      <c r="F710" s="5"/>
      <c r="H710" s="5"/>
      <c r="I710" s="5"/>
      <c r="L710" s="17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1:25" s="4" customFormat="1" x14ac:dyDescent="0.25">
      <c r="A711" s="88"/>
      <c r="B711" s="59"/>
      <c r="F711" s="5"/>
      <c r="H711" s="5"/>
      <c r="I711" s="5"/>
      <c r="L711" s="17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1:25" s="4" customFormat="1" x14ac:dyDescent="0.25">
      <c r="A712" s="88"/>
      <c r="B712" s="59"/>
      <c r="F712" s="5"/>
      <c r="H712" s="5"/>
      <c r="I712" s="5"/>
      <c r="L712" s="17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1:25" s="4" customFormat="1" x14ac:dyDescent="0.25">
      <c r="A713" s="88"/>
      <c r="B713" s="59"/>
      <c r="F713" s="5"/>
      <c r="H713" s="5"/>
      <c r="I713" s="5"/>
      <c r="L713" s="17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1:25" s="4" customFormat="1" x14ac:dyDescent="0.25">
      <c r="A714" s="88"/>
      <c r="B714" s="59"/>
      <c r="F714" s="5"/>
      <c r="H714" s="5"/>
      <c r="I714" s="5"/>
      <c r="L714" s="17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1:25" s="4" customFormat="1" ht="21.75" customHeight="1" x14ac:dyDescent="0.25">
      <c r="A715" s="88"/>
      <c r="B715" s="59"/>
      <c r="E715" s="5"/>
      <c r="F715" s="5"/>
      <c r="H715" s="5"/>
      <c r="I715" s="5"/>
      <c r="J715" s="5"/>
      <c r="L715" s="17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1:25" s="4" customFormat="1" x14ac:dyDescent="0.25">
      <c r="A716" s="88"/>
      <c r="B716" s="59"/>
      <c r="D716" s="5"/>
      <c r="E716" s="5"/>
      <c r="F716" s="5"/>
      <c r="H716" s="5"/>
      <c r="I716" s="5"/>
      <c r="J716" s="5"/>
      <c r="L716" s="17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 spans="1:25" s="4" customFormat="1" x14ac:dyDescent="0.25">
      <c r="A717" s="88"/>
      <c r="B717" s="59"/>
      <c r="D717" s="5"/>
      <c r="E717" s="5"/>
      <c r="F717" s="5"/>
      <c r="H717" s="5"/>
      <c r="I717" s="5"/>
      <c r="J717" s="5"/>
      <c r="L717" s="17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 spans="1:25" s="4" customFormat="1" ht="23.25" customHeight="1" x14ac:dyDescent="0.25">
      <c r="A718" s="88"/>
      <c r="B718" s="59"/>
      <c r="D718" s="5"/>
      <c r="E718" s="5"/>
      <c r="F718" s="5"/>
      <c r="H718" s="5"/>
      <c r="I718" s="5"/>
      <c r="J718" s="5"/>
      <c r="L718" s="17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 spans="1:25" s="4" customFormat="1" x14ac:dyDescent="0.25">
      <c r="A719" s="88"/>
      <c r="B719" s="59"/>
      <c r="D719" s="5"/>
      <c r="E719" s="5"/>
      <c r="F719" s="5"/>
      <c r="H719" s="5"/>
      <c r="I719" s="5"/>
      <c r="J719" s="5"/>
      <c r="L719" s="17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 spans="1:25" s="4" customFormat="1" x14ac:dyDescent="0.25">
      <c r="A720" s="88"/>
      <c r="B720" s="59"/>
      <c r="D720" s="5"/>
      <c r="E720" s="5"/>
      <c r="F720" s="5"/>
      <c r="H720" s="5"/>
      <c r="I720" s="5"/>
      <c r="J720" s="5"/>
      <c r="L720" s="17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 spans="1:25" s="4" customFormat="1" x14ac:dyDescent="0.25">
      <c r="A721" s="88"/>
      <c r="B721" s="59"/>
      <c r="D721" s="5"/>
      <c r="E721" s="5"/>
      <c r="F721" s="5"/>
      <c r="H721" s="5"/>
      <c r="I721" s="5"/>
      <c r="J721" s="5"/>
      <c r="L721" s="17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 spans="1:25" s="4" customFormat="1" x14ac:dyDescent="0.25">
      <c r="A722" s="88"/>
      <c r="B722" s="59"/>
      <c r="D722" s="5"/>
      <c r="E722" s="5"/>
      <c r="F722" s="5"/>
      <c r="H722" s="5"/>
      <c r="I722" s="5"/>
      <c r="J722" s="5"/>
      <c r="L722" s="17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 spans="1:25" s="4" customFormat="1" x14ac:dyDescent="0.25">
      <c r="A723" s="88"/>
      <c r="B723" s="59"/>
      <c r="D723" s="5"/>
      <c r="F723" s="5"/>
      <c r="H723" s="5"/>
      <c r="I723" s="5"/>
      <c r="L723" s="17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 spans="1:25" s="4" customFormat="1" x14ac:dyDescent="0.25">
      <c r="A724" s="88"/>
      <c r="B724" s="59"/>
      <c r="E724" s="5"/>
      <c r="F724" s="5"/>
      <c r="H724" s="5"/>
      <c r="I724" s="5"/>
      <c r="J724" s="5"/>
      <c r="L724" s="17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 spans="1:25" s="4" customFormat="1" ht="24" customHeight="1" x14ac:dyDescent="0.25">
      <c r="A725" s="88"/>
      <c r="B725" s="59"/>
      <c r="D725" s="5"/>
      <c r="E725" s="5"/>
      <c r="F725" s="5"/>
      <c r="H725" s="5"/>
      <c r="I725" s="5"/>
      <c r="J725" s="5"/>
      <c r="L725" s="17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 spans="1:25" s="4" customFormat="1" x14ac:dyDescent="0.25">
      <c r="A726" s="88"/>
      <c r="B726" s="59"/>
      <c r="D726" s="5"/>
      <c r="E726" s="5"/>
      <c r="F726" s="5"/>
      <c r="H726" s="5"/>
      <c r="I726" s="5"/>
      <c r="J726" s="5"/>
      <c r="L726" s="17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 spans="1:25" s="4" customFormat="1" x14ac:dyDescent="0.25">
      <c r="A727" s="88"/>
      <c r="B727" s="59"/>
      <c r="D727" s="5"/>
      <c r="F727" s="5"/>
      <c r="H727" s="5"/>
      <c r="I727" s="5"/>
      <c r="L727" s="17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 spans="1:25" s="4" customFormat="1" x14ac:dyDescent="0.25">
      <c r="A728" s="88"/>
      <c r="B728" s="59"/>
      <c r="E728" s="5"/>
      <c r="F728" s="5"/>
      <c r="H728" s="5"/>
      <c r="I728" s="5"/>
      <c r="J728" s="5"/>
      <c r="L728" s="17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 spans="1:25" s="4" customFormat="1" x14ac:dyDescent="0.25">
      <c r="A729" s="88"/>
      <c r="B729" s="59"/>
      <c r="D729" s="5"/>
      <c r="F729" s="5"/>
      <c r="H729" s="5"/>
      <c r="I729" s="5"/>
      <c r="L729" s="17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 spans="1:25" s="4" customFormat="1" x14ac:dyDescent="0.25">
      <c r="A730" s="88"/>
      <c r="B730" s="59"/>
      <c r="E730" s="5"/>
      <c r="F730" s="5"/>
      <c r="H730" s="5"/>
      <c r="I730" s="5"/>
      <c r="J730" s="5"/>
      <c r="L730" s="17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 spans="1:25" s="4" customFormat="1" x14ac:dyDescent="0.25">
      <c r="A731" s="88"/>
      <c r="B731" s="59"/>
      <c r="D731" s="5"/>
      <c r="F731" s="5"/>
      <c r="H731" s="5"/>
      <c r="I731" s="5"/>
      <c r="L731" s="17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 spans="1:25" s="4" customFormat="1" x14ac:dyDescent="0.25">
      <c r="A732" s="88"/>
      <c r="B732" s="59"/>
      <c r="F732" s="5"/>
      <c r="H732" s="5"/>
      <c r="I732" s="5"/>
      <c r="L732" s="17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1:25" s="4" customFormat="1" x14ac:dyDescent="0.25">
      <c r="A733" s="88"/>
      <c r="B733" s="59"/>
      <c r="E733" s="5"/>
      <c r="F733" s="5"/>
      <c r="H733" s="5"/>
      <c r="I733" s="5"/>
      <c r="J733" s="5"/>
      <c r="L733" s="17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1:25" s="4" customFormat="1" x14ac:dyDescent="0.25">
      <c r="A734" s="88"/>
      <c r="B734" s="59"/>
      <c r="D734" s="5"/>
      <c r="E734" s="5"/>
      <c r="F734" s="5"/>
      <c r="H734" s="5"/>
      <c r="I734" s="5"/>
      <c r="J734" s="5"/>
      <c r="L734" s="17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1:25" s="4" customFormat="1" x14ac:dyDescent="0.25">
      <c r="A735" s="88"/>
      <c r="B735" s="59"/>
      <c r="D735" s="5"/>
      <c r="F735" s="5"/>
      <c r="H735" s="5"/>
      <c r="I735" s="5"/>
      <c r="L735" s="17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1:25" s="4" customFormat="1" ht="18.75" customHeight="1" x14ac:dyDescent="0.25">
      <c r="A736" s="88"/>
      <c r="B736" s="59"/>
      <c r="E736" s="5"/>
      <c r="F736" s="5"/>
      <c r="H736" s="5"/>
      <c r="I736" s="5"/>
      <c r="J736" s="5"/>
      <c r="L736" s="17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1:25" s="4" customFormat="1" ht="18.75" customHeight="1" x14ac:dyDescent="0.25">
      <c r="A737" s="88"/>
      <c r="B737" s="59"/>
      <c r="D737" s="5"/>
      <c r="E737" s="5"/>
      <c r="F737" s="5"/>
      <c r="H737" s="5"/>
      <c r="I737" s="5"/>
      <c r="J737" s="5"/>
      <c r="L737" s="17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1:25" s="4" customFormat="1" ht="15.75" customHeight="1" x14ac:dyDescent="0.25">
      <c r="A738" s="88"/>
      <c r="B738" s="59"/>
      <c r="D738" s="5"/>
      <c r="F738" s="5"/>
      <c r="H738" s="5"/>
      <c r="I738" s="5"/>
      <c r="L738" s="17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1:25" s="4" customFormat="1" ht="24" customHeight="1" x14ac:dyDescent="0.25">
      <c r="A739" s="88"/>
      <c r="B739" s="59"/>
      <c r="F739" s="5"/>
      <c r="H739" s="5"/>
      <c r="I739" s="5"/>
      <c r="L739" s="17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1:25" s="4" customFormat="1" ht="18" customHeight="1" x14ac:dyDescent="0.25">
      <c r="A740" s="88"/>
      <c r="B740" s="59"/>
      <c r="F740" s="5"/>
      <c r="H740" s="5"/>
      <c r="I740" s="5"/>
      <c r="L740" s="17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1:25" s="4" customFormat="1" x14ac:dyDescent="0.25">
      <c r="A741" s="88"/>
      <c r="B741" s="59"/>
      <c r="E741" s="5"/>
      <c r="F741" s="5"/>
      <c r="H741" s="5"/>
      <c r="I741" s="5"/>
      <c r="J741" s="5"/>
      <c r="L741" s="17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1:25" s="4" customFormat="1" x14ac:dyDescent="0.25">
      <c r="A742" s="88"/>
      <c r="B742" s="59"/>
      <c r="D742" s="5"/>
      <c r="E742" s="5"/>
      <c r="F742" s="5"/>
      <c r="H742" s="5"/>
      <c r="I742" s="5"/>
      <c r="J742" s="5"/>
      <c r="L742" s="17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1:25" s="4" customFormat="1" x14ac:dyDescent="0.25">
      <c r="A743" s="88"/>
      <c r="B743" s="59"/>
      <c r="D743" s="5"/>
      <c r="F743" s="5"/>
      <c r="H743" s="5"/>
      <c r="I743" s="5"/>
      <c r="L743" s="17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1:25" s="4" customFormat="1" x14ac:dyDescent="0.25">
      <c r="A744" s="88"/>
      <c r="B744" s="59"/>
      <c r="E744" s="5"/>
      <c r="F744" s="5"/>
      <c r="H744" s="5"/>
      <c r="I744" s="5"/>
      <c r="J744" s="5"/>
      <c r="L744" s="17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1:25" s="4" customFormat="1" x14ac:dyDescent="0.25">
      <c r="A745" s="88"/>
      <c r="B745" s="59"/>
      <c r="D745" s="5"/>
      <c r="E745" s="5"/>
      <c r="F745" s="5"/>
      <c r="H745" s="5"/>
      <c r="I745" s="5"/>
      <c r="J745" s="5"/>
      <c r="L745" s="17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1:25" s="4" customFormat="1" x14ac:dyDescent="0.25">
      <c r="A746" s="88"/>
      <c r="B746" s="59"/>
      <c r="D746" s="5"/>
      <c r="E746" s="5"/>
      <c r="F746" s="5"/>
      <c r="H746" s="5"/>
      <c r="I746" s="5"/>
      <c r="J746" s="5"/>
      <c r="L746" s="17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1:25" s="4" customFormat="1" x14ac:dyDescent="0.25">
      <c r="A747" s="88"/>
      <c r="B747" s="59"/>
      <c r="D747" s="5"/>
      <c r="E747" s="5"/>
      <c r="F747" s="5"/>
      <c r="H747" s="5"/>
      <c r="I747" s="5"/>
      <c r="J747" s="5"/>
      <c r="L747" s="17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1:25" s="4" customFormat="1" x14ac:dyDescent="0.25">
      <c r="A748" s="88"/>
      <c r="B748" s="59"/>
      <c r="D748" s="5"/>
      <c r="F748" s="5"/>
      <c r="H748" s="5"/>
      <c r="I748" s="5"/>
      <c r="L748" s="17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 spans="1:25" s="4" customFormat="1" ht="48.75" customHeight="1" x14ac:dyDescent="0.25">
      <c r="A749" s="88"/>
      <c r="B749" s="59"/>
      <c r="E749" s="5"/>
      <c r="F749" s="5"/>
      <c r="H749" s="5"/>
      <c r="I749" s="5"/>
      <c r="J749" s="5"/>
      <c r="L749" s="17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 spans="1:25" s="4" customFormat="1" x14ac:dyDescent="0.25">
      <c r="A750" s="88"/>
      <c r="B750" s="59"/>
      <c r="D750" s="5"/>
      <c r="F750" s="5"/>
      <c r="H750" s="5"/>
      <c r="I750" s="5"/>
      <c r="L750" s="17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 spans="1:25" s="4" customFormat="1" x14ac:dyDescent="0.25">
      <c r="A751" s="88"/>
      <c r="B751" s="59"/>
      <c r="E751" s="5"/>
      <c r="F751" s="5"/>
      <c r="H751" s="5"/>
      <c r="I751" s="5"/>
      <c r="J751" s="5"/>
      <c r="L751" s="17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  <row r="752" spans="1:25" s="4" customFormat="1" x14ac:dyDescent="0.25">
      <c r="A752" s="88"/>
      <c r="B752" s="59"/>
      <c r="D752" s="5"/>
      <c r="E752" s="5"/>
      <c r="F752" s="5"/>
      <c r="H752" s="5"/>
      <c r="I752" s="5"/>
      <c r="J752" s="5"/>
      <c r="L752" s="17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</row>
    <row r="753" spans="1:25" s="4" customFormat="1" ht="38.25" customHeight="1" x14ac:dyDescent="0.25">
      <c r="A753" s="88"/>
      <c r="B753" s="59"/>
      <c r="D753" s="5"/>
      <c r="F753" s="5"/>
      <c r="H753" s="5"/>
      <c r="I753" s="5"/>
      <c r="L753" s="17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</row>
    <row r="754" spans="1:25" s="4" customFormat="1" x14ac:dyDescent="0.25">
      <c r="A754" s="88"/>
      <c r="B754" s="59"/>
      <c r="E754" s="5"/>
      <c r="F754" s="5"/>
      <c r="H754" s="5"/>
      <c r="I754" s="5"/>
      <c r="J754" s="5"/>
      <c r="L754" s="17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</row>
    <row r="755" spans="1:25" s="4" customFormat="1" ht="48" customHeight="1" x14ac:dyDescent="0.25">
      <c r="A755" s="88"/>
      <c r="B755" s="59"/>
      <c r="D755" s="5"/>
      <c r="F755" s="5"/>
      <c r="H755" s="5"/>
      <c r="I755" s="5"/>
      <c r="L755" s="17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s="4" customFormat="1" x14ac:dyDescent="0.25">
      <c r="A756" s="88"/>
      <c r="B756" s="59"/>
      <c r="F756" s="5"/>
      <c r="H756" s="5"/>
      <c r="I756" s="5"/>
      <c r="L756" s="17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</row>
    <row r="757" spans="1:25" s="4" customFormat="1" ht="51" customHeight="1" x14ac:dyDescent="0.25">
      <c r="A757" s="88"/>
      <c r="B757" s="59"/>
      <c r="E757" s="5"/>
      <c r="F757" s="5"/>
      <c r="H757" s="5"/>
      <c r="I757" s="5"/>
      <c r="J757" s="5"/>
      <c r="L757" s="17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</row>
    <row r="758" spans="1:25" s="4" customFormat="1" ht="32.25" customHeight="1" x14ac:dyDescent="0.25">
      <c r="A758" s="88"/>
      <c r="B758" s="59"/>
      <c r="D758" s="5"/>
      <c r="E758" s="5"/>
      <c r="F758" s="5"/>
      <c r="H758" s="5"/>
      <c r="I758" s="5"/>
      <c r="J758" s="5"/>
      <c r="L758" s="17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</row>
    <row r="759" spans="1:25" s="4" customFormat="1" x14ac:dyDescent="0.25">
      <c r="A759" s="88"/>
      <c r="B759" s="59"/>
      <c r="D759" s="5"/>
      <c r="E759" s="5"/>
      <c r="F759" s="5"/>
      <c r="H759" s="5"/>
      <c r="I759" s="5"/>
      <c r="J759" s="5"/>
      <c r="L759" s="17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</row>
    <row r="760" spans="1:25" s="4" customFormat="1" x14ac:dyDescent="0.25">
      <c r="A760" s="88"/>
      <c r="B760" s="59"/>
      <c r="D760" s="5"/>
      <c r="E760" s="5"/>
      <c r="F760" s="5"/>
      <c r="H760" s="5"/>
      <c r="I760" s="5"/>
      <c r="J760" s="5"/>
      <c r="L760" s="17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</row>
    <row r="761" spans="1:25" s="4" customFormat="1" ht="48" customHeight="1" x14ac:dyDescent="0.25">
      <c r="A761" s="14"/>
      <c r="B761" s="59"/>
      <c r="D761" s="5"/>
      <c r="E761" s="5"/>
      <c r="F761" s="5"/>
      <c r="H761" s="5"/>
      <c r="I761" s="5"/>
      <c r="J761" s="5"/>
      <c r="L761" s="17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</row>
    <row r="764" spans="1:25" s="4" customFormat="1" ht="18" customHeight="1" x14ac:dyDescent="0.25">
      <c r="A764" s="14"/>
      <c r="B764" s="59"/>
      <c r="D764" s="5"/>
      <c r="E764" s="5"/>
      <c r="F764" s="5"/>
      <c r="H764" s="5"/>
      <c r="I764" s="5"/>
      <c r="J764" s="5"/>
      <c r="L764" s="17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 spans="1:25" s="4" customFormat="1" ht="50.25" customHeight="1" x14ac:dyDescent="0.25">
      <c r="A765" s="14"/>
      <c r="B765" s="59"/>
      <c r="D765" s="5"/>
      <c r="E765" s="5"/>
      <c r="F765" s="5"/>
      <c r="H765" s="5"/>
      <c r="I765" s="5"/>
      <c r="J765" s="5"/>
      <c r="L765" s="17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 spans="1:25" s="4" customFormat="1" ht="47.25" customHeight="1" x14ac:dyDescent="0.25">
      <c r="A766" s="14"/>
      <c r="B766" s="59"/>
      <c r="D766" s="5"/>
      <c r="E766" s="5"/>
      <c r="F766" s="5"/>
      <c r="H766" s="5"/>
      <c r="I766" s="5"/>
      <c r="J766" s="5"/>
      <c r="L766" s="17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8" spans="1:25" s="4" customFormat="1" x14ac:dyDescent="0.25">
      <c r="A768" s="14"/>
      <c r="B768" s="59"/>
      <c r="D768" s="5"/>
      <c r="F768" s="5"/>
      <c r="H768" s="5"/>
      <c r="I768" s="5"/>
      <c r="L768" s="17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 spans="1:25" s="4" customFormat="1" ht="51.75" customHeight="1" x14ac:dyDescent="0.25">
      <c r="A769" s="14"/>
      <c r="B769" s="59"/>
      <c r="E769" s="5"/>
      <c r="F769" s="5"/>
      <c r="H769" s="5"/>
      <c r="I769" s="5"/>
      <c r="J769" s="5"/>
      <c r="L769" s="17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 spans="1:25" s="4" customFormat="1" x14ac:dyDescent="0.25">
      <c r="A770" s="14"/>
      <c r="B770" s="59"/>
      <c r="D770" s="5"/>
      <c r="F770" s="5"/>
      <c r="H770" s="5"/>
      <c r="I770" s="5"/>
      <c r="L770" s="17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 spans="1:25" s="4" customFormat="1" x14ac:dyDescent="0.25">
      <c r="A771" s="14"/>
      <c r="B771" s="59"/>
      <c r="E771" s="5"/>
      <c r="F771" s="5"/>
      <c r="H771" s="5"/>
      <c r="I771" s="5"/>
      <c r="J771" s="5"/>
      <c r="L771" s="17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 spans="1:25" s="4" customFormat="1" x14ac:dyDescent="0.25">
      <c r="A772" s="14"/>
      <c r="B772" s="59"/>
      <c r="D772" s="5"/>
      <c r="F772" s="5"/>
      <c r="H772" s="5"/>
      <c r="I772" s="5"/>
      <c r="L772" s="17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 spans="1:25" s="4" customFormat="1" x14ac:dyDescent="0.25">
      <c r="A773" s="14"/>
      <c r="B773" s="59"/>
      <c r="E773" s="5"/>
      <c r="F773" s="5"/>
      <c r="H773" s="5"/>
      <c r="I773" s="5"/>
      <c r="J773" s="5"/>
      <c r="L773" s="17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 spans="1:25" s="4" customFormat="1" ht="50.25" customHeight="1" x14ac:dyDescent="0.25">
      <c r="A774" s="14"/>
      <c r="B774" s="59"/>
      <c r="D774" s="5"/>
      <c r="F774" s="5"/>
      <c r="H774" s="5"/>
      <c r="I774" s="5"/>
      <c r="L774" s="17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 spans="1:25" s="4" customFormat="1" x14ac:dyDescent="0.25">
      <c r="A775" s="14"/>
      <c r="B775" s="59"/>
      <c r="F775" s="5"/>
      <c r="H775" s="5"/>
      <c r="I775" s="5"/>
      <c r="L775" s="17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 spans="1:25" s="4" customFormat="1" ht="32.25" customHeight="1" x14ac:dyDescent="0.25">
      <c r="A776" s="14"/>
      <c r="B776" s="59"/>
      <c r="E776" s="5"/>
      <c r="F776" s="5"/>
      <c r="H776" s="5"/>
      <c r="I776" s="5"/>
      <c r="J776" s="5"/>
      <c r="L776" s="17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s="4" customFormat="1" x14ac:dyDescent="0.25">
      <c r="A777" s="14"/>
      <c r="B777" s="59"/>
      <c r="D777" s="5"/>
      <c r="F777" s="5"/>
      <c r="H777" s="5"/>
      <c r="I777" s="5"/>
      <c r="L777" s="17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 spans="1:25" s="4" customFormat="1" x14ac:dyDescent="0.25">
      <c r="A778" s="14"/>
      <c r="B778" s="59"/>
      <c r="F778" s="5"/>
      <c r="H778" s="5"/>
      <c r="I778" s="5"/>
      <c r="L778" s="17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 spans="1:25" s="4" customFormat="1" ht="53.25" customHeight="1" x14ac:dyDescent="0.25">
      <c r="A779" s="14"/>
      <c r="B779" s="59"/>
      <c r="E779" s="5"/>
      <c r="F779" s="5"/>
      <c r="H779" s="5"/>
      <c r="I779" s="5"/>
      <c r="J779" s="5"/>
      <c r="L779" s="17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1" spans="1:25" s="4" customFormat="1" ht="66" customHeight="1" x14ac:dyDescent="0.25">
      <c r="A781" s="14"/>
      <c r="B781" s="59"/>
      <c r="D781" s="5"/>
      <c r="E781" s="5"/>
      <c r="F781" s="5"/>
      <c r="H781" s="5"/>
      <c r="I781" s="5"/>
      <c r="J781" s="5"/>
      <c r="L781" s="17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 spans="1:25" s="4" customFormat="1" ht="51" customHeight="1" x14ac:dyDescent="0.25">
      <c r="A782" s="14"/>
      <c r="B782" s="59"/>
      <c r="D782" s="5"/>
      <c r="E782" s="5"/>
      <c r="F782" s="5"/>
      <c r="H782" s="5"/>
      <c r="I782" s="5"/>
      <c r="J782" s="5"/>
      <c r="L782" s="17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5" spans="1:25" s="4" customFormat="1" x14ac:dyDescent="0.25">
      <c r="A785" s="14"/>
      <c r="B785" s="59"/>
      <c r="D785" s="5"/>
      <c r="F785" s="5"/>
      <c r="H785" s="5"/>
      <c r="I785" s="5"/>
      <c r="L785" s="17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 spans="1:25" s="4" customFormat="1" x14ac:dyDescent="0.25">
      <c r="A786" s="14"/>
      <c r="B786" s="59"/>
      <c r="E786" s="5"/>
      <c r="F786" s="5"/>
      <c r="H786" s="5"/>
      <c r="I786" s="5"/>
      <c r="J786" s="5"/>
      <c r="L786" s="17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94" spans="1:25" s="4" customFormat="1" ht="115.5" customHeight="1" x14ac:dyDescent="0.25">
      <c r="A794" s="14"/>
      <c r="B794" s="59"/>
      <c r="D794" s="5"/>
      <c r="F794" s="5"/>
      <c r="H794" s="5"/>
      <c r="I794" s="5"/>
      <c r="L794" s="17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 spans="1:25" s="4" customFormat="1" x14ac:dyDescent="0.25">
      <c r="A795" s="14"/>
      <c r="B795" s="59"/>
      <c r="F795" s="5"/>
      <c r="H795" s="5"/>
      <c r="I795" s="5"/>
      <c r="L795" s="17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 spans="1:25" s="4" customFormat="1" ht="131.25" customHeight="1" x14ac:dyDescent="0.25">
      <c r="A796" s="14"/>
      <c r="B796" s="59"/>
      <c r="F796" s="5"/>
      <c r="H796" s="5"/>
      <c r="I796" s="5"/>
      <c r="L796" s="17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 spans="1:25" s="4" customFormat="1" x14ac:dyDescent="0.25">
      <c r="A797" s="14"/>
      <c r="B797" s="59"/>
      <c r="F797" s="5"/>
      <c r="H797" s="5"/>
      <c r="I797" s="5"/>
      <c r="L797" s="17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 spans="1:25" s="4" customFormat="1" ht="38.25" customHeight="1" x14ac:dyDescent="0.25">
      <c r="A798" s="14"/>
      <c r="B798" s="59"/>
      <c r="E798" s="5"/>
      <c r="F798" s="5"/>
      <c r="H798" s="5"/>
      <c r="I798" s="5"/>
      <c r="J798" s="5"/>
      <c r="L798" s="17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800" spans="1:25" s="4" customFormat="1" ht="78" customHeight="1" x14ac:dyDescent="0.25">
      <c r="A800" s="14"/>
      <c r="B800" s="59"/>
      <c r="D800" s="5"/>
      <c r="E800" s="5"/>
      <c r="F800" s="5"/>
      <c r="H800" s="5"/>
      <c r="I800" s="5"/>
      <c r="J800" s="5"/>
      <c r="L800" s="17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 spans="1:25" s="4" customFormat="1" ht="22.5" customHeight="1" x14ac:dyDescent="0.25">
      <c r="A801" s="14"/>
      <c r="B801" s="59"/>
      <c r="D801" s="5"/>
      <c r="F801" s="5"/>
      <c r="H801" s="5"/>
      <c r="I801" s="5"/>
      <c r="L801" s="17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 spans="1:25" s="4" customFormat="1" x14ac:dyDescent="0.25">
      <c r="A802" s="14"/>
      <c r="B802" s="59"/>
      <c r="F802" s="5"/>
      <c r="H802" s="5"/>
      <c r="I802" s="5"/>
      <c r="L802" s="17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 spans="1:25" s="4" customFormat="1" ht="24" customHeight="1" x14ac:dyDescent="0.25">
      <c r="A803" s="14"/>
      <c r="B803" s="59"/>
      <c r="E803" s="5"/>
      <c r="F803" s="5"/>
      <c r="H803" s="5"/>
      <c r="I803" s="5"/>
      <c r="J803" s="5"/>
      <c r="L803" s="17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 spans="1:25" s="4" customFormat="1" ht="66" customHeight="1" x14ac:dyDescent="0.25">
      <c r="A804" s="14"/>
      <c r="B804" s="59"/>
      <c r="D804" s="5"/>
      <c r="E804" s="5"/>
      <c r="F804" s="5"/>
      <c r="H804" s="5"/>
      <c r="I804" s="5"/>
      <c r="J804" s="5"/>
      <c r="L804" s="17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11" spans="1:25" s="4" customFormat="1" ht="18" customHeight="1" x14ac:dyDescent="0.25">
      <c r="A811" s="14"/>
      <c r="B811" s="59"/>
      <c r="D811" s="5"/>
      <c r="E811" s="5"/>
      <c r="F811" s="5"/>
      <c r="H811" s="5"/>
      <c r="I811" s="5"/>
      <c r="J811" s="5"/>
      <c r="L811" s="17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 spans="1:25" s="4" customFormat="1" x14ac:dyDescent="0.25">
      <c r="A812" s="14"/>
      <c r="B812" s="59"/>
      <c r="D812" s="5"/>
      <c r="F812" s="5"/>
      <c r="H812" s="5"/>
      <c r="I812" s="5"/>
      <c r="L812" s="17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 spans="1:25" s="4" customFormat="1" x14ac:dyDescent="0.25">
      <c r="A813" s="14"/>
      <c r="B813" s="59"/>
      <c r="E813" s="5"/>
      <c r="F813" s="5"/>
      <c r="H813" s="5"/>
      <c r="I813" s="5"/>
      <c r="J813" s="5"/>
      <c r="L813" s="17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20" spans="1:25" s="4" customFormat="1" ht="22.5" customHeight="1" x14ac:dyDescent="0.25">
      <c r="A820" s="14"/>
      <c r="B820" s="59"/>
      <c r="D820" s="5"/>
      <c r="E820" s="5"/>
      <c r="F820" s="5"/>
      <c r="H820" s="5"/>
      <c r="I820" s="5"/>
      <c r="J820" s="5"/>
      <c r="L820" s="17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</row>
    <row r="821" spans="1:25" s="4" customFormat="1" ht="48" customHeight="1" x14ac:dyDescent="0.25">
      <c r="A821" s="14"/>
      <c r="B821" s="59"/>
      <c r="D821" s="5"/>
      <c r="E821" s="5"/>
      <c r="F821" s="5"/>
      <c r="H821" s="5"/>
      <c r="I821" s="5"/>
      <c r="J821" s="5"/>
      <c r="L821" s="17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 spans="1:25" s="4" customFormat="1" ht="21" customHeight="1" x14ac:dyDescent="0.25">
      <c r="A822" s="14"/>
      <c r="B822" s="59"/>
      <c r="D822" s="5"/>
      <c r="F822" s="5"/>
      <c r="H822" s="5"/>
      <c r="I822" s="5"/>
      <c r="L822" s="17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 spans="1:25" s="4" customFormat="1" ht="51" customHeight="1" x14ac:dyDescent="0.25">
      <c r="A823" s="14"/>
      <c r="B823" s="59"/>
      <c r="E823" s="5"/>
      <c r="F823" s="5"/>
      <c r="H823" s="5"/>
      <c r="I823" s="5"/>
      <c r="J823" s="5"/>
      <c r="L823" s="17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6" spans="1:25" s="4" customFormat="1" x14ac:dyDescent="0.25">
      <c r="A826" s="14"/>
      <c r="B826" s="59"/>
      <c r="D826" s="5"/>
      <c r="F826" s="5"/>
      <c r="H826" s="5"/>
      <c r="I826" s="5"/>
      <c r="L826" s="17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 spans="1:25" s="4" customFormat="1" ht="28.5" customHeight="1" x14ac:dyDescent="0.25">
      <c r="A827" s="14"/>
      <c r="B827" s="59"/>
      <c r="E827" s="5"/>
      <c r="F827" s="5"/>
      <c r="H827" s="5"/>
      <c r="I827" s="5"/>
      <c r="J827" s="5"/>
      <c r="L827" s="17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 spans="1:25" s="4" customFormat="1" ht="23.25" customHeight="1" x14ac:dyDescent="0.25">
      <c r="A828" s="14"/>
      <c r="B828" s="59"/>
      <c r="D828" s="5"/>
      <c r="E828" s="5"/>
      <c r="F828" s="5"/>
      <c r="H828" s="5"/>
      <c r="I828" s="5"/>
      <c r="J828" s="5"/>
      <c r="L828" s="17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30" spans="1:25" s="4" customFormat="1" x14ac:dyDescent="0.25">
      <c r="A830" s="14"/>
      <c r="B830" s="59"/>
      <c r="D830" s="5"/>
      <c r="F830" s="5"/>
      <c r="H830" s="5"/>
      <c r="I830" s="5"/>
      <c r="L830" s="17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 spans="1:25" s="4" customFormat="1" x14ac:dyDescent="0.25">
      <c r="A831" s="14"/>
      <c r="B831" s="59"/>
      <c r="E831" s="5"/>
      <c r="F831" s="5"/>
      <c r="H831" s="5"/>
      <c r="I831" s="5"/>
      <c r="J831" s="5"/>
      <c r="L831" s="17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5" spans="1:25" s="4" customFormat="1" x14ac:dyDescent="0.25">
      <c r="A835" s="14"/>
      <c r="B835" s="59"/>
      <c r="D835" s="5"/>
      <c r="F835" s="5"/>
      <c r="H835" s="5"/>
      <c r="I835" s="5"/>
      <c r="L835" s="17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 spans="1:25" s="4" customFormat="1" x14ac:dyDescent="0.25">
      <c r="A836" s="14"/>
      <c r="B836" s="59"/>
      <c r="E836" s="5"/>
      <c r="F836" s="5"/>
      <c r="H836" s="5"/>
      <c r="I836" s="5"/>
      <c r="J836" s="5"/>
      <c r="L836" s="17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8" spans="1:25" s="4" customFormat="1" ht="27" customHeight="1" x14ac:dyDescent="0.25">
      <c r="A838" s="14"/>
      <c r="B838" s="59"/>
      <c r="D838" s="5"/>
      <c r="E838" s="5"/>
      <c r="F838" s="5"/>
      <c r="H838" s="5"/>
      <c r="I838" s="5"/>
      <c r="J838" s="5"/>
      <c r="L838" s="17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40" spans="1:25" s="4" customFormat="1" x14ac:dyDescent="0.25">
      <c r="A840" s="14"/>
      <c r="B840" s="59"/>
      <c r="D840" s="5"/>
      <c r="F840" s="5"/>
      <c r="H840" s="5"/>
      <c r="I840" s="5"/>
      <c r="L840" s="17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</row>
    <row r="841" spans="1:25" s="4" customFormat="1" x14ac:dyDescent="0.25">
      <c r="A841" s="14"/>
      <c r="B841" s="59"/>
      <c r="E841" s="5"/>
      <c r="F841" s="5"/>
      <c r="H841" s="5"/>
      <c r="I841" s="5"/>
      <c r="J841" s="5"/>
      <c r="L841" s="17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</row>
    <row r="845" spans="1:25" s="4" customFormat="1" x14ac:dyDescent="0.25">
      <c r="A845" s="14"/>
      <c r="B845" s="59"/>
      <c r="D845" s="5"/>
      <c r="F845" s="5"/>
      <c r="H845" s="5"/>
      <c r="I845" s="5"/>
      <c r="L845" s="17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</row>
    <row r="846" spans="1:25" s="4" customFormat="1" x14ac:dyDescent="0.25">
      <c r="A846" s="14"/>
      <c r="B846" s="59"/>
      <c r="E846" s="5"/>
      <c r="F846" s="5"/>
      <c r="H846" s="5"/>
      <c r="I846" s="5"/>
      <c r="J846" s="5"/>
      <c r="L846" s="17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</row>
    <row r="848" spans="1:25" s="4" customFormat="1" ht="53.25" customHeight="1" x14ac:dyDescent="0.25">
      <c r="A848" s="14"/>
      <c r="B848" s="59"/>
      <c r="D848" s="5"/>
      <c r="F848" s="5"/>
      <c r="H848" s="5"/>
      <c r="I848" s="5"/>
      <c r="L848" s="17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</row>
    <row r="849" spans="1:25" s="4" customFormat="1" x14ac:dyDescent="0.25">
      <c r="A849" s="14"/>
      <c r="B849" s="59"/>
      <c r="E849" s="5"/>
      <c r="F849" s="5"/>
      <c r="H849" s="5"/>
      <c r="I849" s="5"/>
      <c r="J849" s="5"/>
      <c r="L849" s="17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</row>
    <row r="850" spans="1:25" s="4" customFormat="1" x14ac:dyDescent="0.25">
      <c r="A850" s="14"/>
      <c r="B850" s="59"/>
      <c r="D850" s="5"/>
      <c r="F850" s="5"/>
      <c r="H850" s="5"/>
      <c r="I850" s="5"/>
      <c r="L850" s="17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</row>
    <row r="851" spans="1:25" s="4" customFormat="1" x14ac:dyDescent="0.25">
      <c r="A851" s="14"/>
      <c r="B851" s="59"/>
      <c r="E851" s="5"/>
      <c r="F851" s="5"/>
      <c r="H851" s="5"/>
      <c r="I851" s="5"/>
      <c r="J851" s="5"/>
      <c r="L851" s="17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 spans="1:25" s="4" customFormat="1" ht="48" customHeight="1" x14ac:dyDescent="0.25">
      <c r="A852" s="14"/>
      <c r="B852" s="59"/>
      <c r="D852" s="5"/>
      <c r="E852" s="5"/>
      <c r="F852" s="5"/>
      <c r="H852" s="5"/>
      <c r="I852" s="5"/>
      <c r="J852" s="5"/>
      <c r="L852" s="17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 spans="1:25" s="4" customFormat="1" x14ac:dyDescent="0.25">
      <c r="A853" s="14"/>
      <c r="B853" s="59"/>
      <c r="D853" s="5"/>
      <c r="F853" s="5"/>
      <c r="H853" s="5"/>
      <c r="I853" s="5"/>
      <c r="L853" s="17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 spans="1:25" s="4" customFormat="1" x14ac:dyDescent="0.25">
      <c r="A854" s="14"/>
      <c r="B854" s="59"/>
      <c r="F854" s="5"/>
      <c r="H854" s="5"/>
      <c r="I854" s="5"/>
      <c r="L854" s="17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 spans="1:25" s="4" customFormat="1" x14ac:dyDescent="0.25">
      <c r="A855" s="14"/>
      <c r="B855" s="59"/>
      <c r="E855" s="5"/>
      <c r="F855" s="5"/>
      <c r="H855" s="5"/>
      <c r="I855" s="5"/>
      <c r="J855" s="5"/>
      <c r="L855" s="17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6" spans="1:25" s="4" customFormat="1" ht="19.5" customHeight="1" x14ac:dyDescent="0.25">
      <c r="A856" s="14"/>
      <c r="B856" s="59"/>
      <c r="D856" s="5"/>
      <c r="E856" s="5"/>
      <c r="F856" s="5"/>
      <c r="H856" s="5"/>
      <c r="I856" s="5"/>
      <c r="J856" s="5"/>
      <c r="L856" s="17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</row>
    <row r="861" spans="1:25" s="4" customFormat="1" ht="50.25" customHeight="1" x14ac:dyDescent="0.25">
      <c r="A861" s="14"/>
      <c r="B861" s="59"/>
      <c r="D861" s="5"/>
      <c r="E861" s="5"/>
      <c r="F861" s="5"/>
      <c r="H861" s="5"/>
      <c r="I861" s="5"/>
      <c r="J861" s="5"/>
      <c r="L861" s="17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2" spans="1:25" s="4" customFormat="1" x14ac:dyDescent="0.25">
      <c r="A862" s="14"/>
      <c r="B862" s="59"/>
      <c r="D862" s="5"/>
      <c r="F862" s="5"/>
      <c r="H862" s="5"/>
      <c r="I862" s="5"/>
      <c r="L862" s="17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</row>
    <row r="863" spans="1:25" s="4" customFormat="1" x14ac:dyDescent="0.25">
      <c r="A863" s="14"/>
      <c r="B863" s="59"/>
      <c r="E863" s="5"/>
      <c r="F863" s="5"/>
      <c r="H863" s="5"/>
      <c r="I863" s="5"/>
      <c r="J863" s="5"/>
      <c r="L863" s="17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</row>
    <row r="866" spans="1:25" s="4" customFormat="1" ht="48.75" customHeight="1" x14ac:dyDescent="0.25">
      <c r="A866" s="14"/>
      <c r="B866" s="59"/>
      <c r="D866" s="5"/>
      <c r="F866" s="5"/>
      <c r="H866" s="5"/>
      <c r="I866" s="5"/>
      <c r="L866" s="17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</row>
    <row r="867" spans="1:25" s="4" customFormat="1" x14ac:dyDescent="0.25">
      <c r="A867" s="14"/>
      <c r="B867" s="59"/>
      <c r="E867" s="5"/>
      <c r="F867" s="5"/>
      <c r="H867" s="5"/>
      <c r="I867" s="5"/>
      <c r="J867" s="5"/>
      <c r="L867" s="17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</row>
    <row r="871" spans="1:25" s="4" customFormat="1" ht="54.75" customHeight="1" x14ac:dyDescent="0.25">
      <c r="A871" s="14"/>
      <c r="B871" s="59"/>
      <c r="D871" s="5"/>
      <c r="E871" s="5"/>
      <c r="F871" s="5"/>
      <c r="H871" s="5"/>
      <c r="I871" s="5"/>
      <c r="J871" s="5"/>
      <c r="L871" s="17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</row>
    <row r="874" spans="1:25" s="4" customFormat="1" ht="36.75" customHeight="1" x14ac:dyDescent="0.25">
      <c r="A874" s="14"/>
      <c r="B874" s="59"/>
      <c r="D874" s="5"/>
      <c r="F874" s="5"/>
      <c r="H874" s="5"/>
      <c r="I874" s="5"/>
      <c r="L874" s="17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</row>
    <row r="875" spans="1:25" s="4" customFormat="1" x14ac:dyDescent="0.25">
      <c r="A875" s="14"/>
      <c r="B875" s="59"/>
      <c r="E875" s="5"/>
      <c r="F875" s="5"/>
      <c r="H875" s="5"/>
      <c r="I875" s="5"/>
      <c r="J875" s="5"/>
      <c r="L875" s="17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</row>
    <row r="876" spans="1:25" s="4" customFormat="1" ht="49.5" customHeight="1" x14ac:dyDescent="0.25">
      <c r="A876" s="14"/>
      <c r="B876" s="59"/>
      <c r="D876" s="5"/>
      <c r="F876" s="5"/>
      <c r="H876" s="5"/>
      <c r="I876" s="5"/>
      <c r="L876" s="17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</row>
    <row r="877" spans="1:25" s="4" customFormat="1" x14ac:dyDescent="0.25">
      <c r="A877" s="14"/>
      <c r="B877" s="59"/>
      <c r="F877" s="5"/>
      <c r="H877" s="5"/>
      <c r="I877" s="5"/>
      <c r="L877" s="17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 spans="1:25" s="4" customFormat="1" x14ac:dyDescent="0.25">
      <c r="A878" s="14"/>
      <c r="B878" s="59"/>
      <c r="F878" s="5"/>
      <c r="H878" s="5"/>
      <c r="I878" s="5"/>
      <c r="L878" s="17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 spans="1:25" s="4" customFormat="1" ht="32.25" customHeight="1" x14ac:dyDescent="0.25">
      <c r="A879" s="14"/>
      <c r="B879" s="59"/>
      <c r="F879" s="5"/>
      <c r="H879" s="5"/>
      <c r="I879" s="5"/>
      <c r="L879" s="17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 spans="1:25" s="4" customFormat="1" ht="51" customHeight="1" x14ac:dyDescent="0.25">
      <c r="A880" s="14"/>
      <c r="B880" s="59"/>
      <c r="E880" s="5"/>
      <c r="F880" s="5"/>
      <c r="H880" s="5"/>
      <c r="I880" s="5"/>
      <c r="J880" s="5"/>
      <c r="L880" s="17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1" spans="1:25" s="4" customFormat="1" x14ac:dyDescent="0.25">
      <c r="A881" s="14"/>
      <c r="B881" s="59"/>
      <c r="D881" s="5"/>
      <c r="F881" s="5"/>
      <c r="H881" s="5"/>
      <c r="I881" s="5"/>
      <c r="L881" s="17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</row>
    <row r="882" spans="1:25" s="4" customFormat="1" x14ac:dyDescent="0.25">
      <c r="A882" s="14"/>
      <c r="B882" s="59"/>
      <c r="E882" s="5"/>
      <c r="F882" s="5"/>
      <c r="H882" s="5"/>
      <c r="I882" s="5"/>
      <c r="J882" s="5"/>
      <c r="L882" s="17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</row>
    <row r="883" spans="1:25" s="4" customFormat="1" x14ac:dyDescent="0.25">
      <c r="A883" s="14"/>
      <c r="B883" s="59"/>
      <c r="D883" s="5"/>
      <c r="F883" s="5"/>
      <c r="H883" s="5"/>
      <c r="I883" s="5"/>
      <c r="L883" s="17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 spans="1:25" s="4" customFormat="1" x14ac:dyDescent="0.25">
      <c r="A884" s="14"/>
      <c r="B884" s="59"/>
      <c r="F884" s="5"/>
      <c r="H884" s="5"/>
      <c r="I884" s="5"/>
      <c r="L884" s="17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 spans="1:25" s="4" customFormat="1" x14ac:dyDescent="0.25">
      <c r="A885" s="14"/>
      <c r="B885" s="59"/>
      <c r="E885" s="5"/>
      <c r="F885" s="5"/>
      <c r="H885" s="5"/>
      <c r="I885" s="5"/>
      <c r="J885" s="5"/>
      <c r="L885" s="17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6" spans="1:25" s="4" customFormat="1" x14ac:dyDescent="0.25">
      <c r="A886" s="14"/>
      <c r="B886" s="59"/>
      <c r="D886" s="5"/>
      <c r="F886" s="5"/>
      <c r="H886" s="5"/>
      <c r="I886" s="5"/>
      <c r="L886" s="17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</row>
    <row r="887" spans="1:25" s="4" customFormat="1" x14ac:dyDescent="0.25">
      <c r="A887" s="14"/>
      <c r="B887" s="59"/>
      <c r="E887" s="5"/>
      <c r="F887" s="5"/>
      <c r="H887" s="5"/>
      <c r="I887" s="5"/>
      <c r="J887" s="5"/>
      <c r="L887" s="17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 spans="1:25" s="4" customFormat="1" ht="50.25" customHeight="1" x14ac:dyDescent="0.25">
      <c r="A888" s="14"/>
      <c r="B888" s="59"/>
      <c r="D888" s="5"/>
      <c r="E888" s="5"/>
      <c r="F888" s="5"/>
      <c r="H888" s="5"/>
      <c r="I888" s="5"/>
      <c r="J888" s="5"/>
      <c r="L888" s="17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92" spans="1:25" s="4" customFormat="1" ht="36" customHeight="1" x14ac:dyDescent="0.25">
      <c r="A892" s="14"/>
      <c r="B892" s="59"/>
      <c r="D892" s="5"/>
      <c r="F892" s="5"/>
      <c r="H892" s="5"/>
      <c r="I892" s="5"/>
      <c r="L892" s="17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 spans="1:25" s="4" customFormat="1" x14ac:dyDescent="0.25">
      <c r="A893" s="14"/>
      <c r="B893" s="59"/>
      <c r="E893" s="5"/>
      <c r="F893" s="5"/>
      <c r="H893" s="5"/>
      <c r="I893" s="5"/>
      <c r="J893" s="5"/>
      <c r="L893" s="17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4" spans="1:25" s="4" customFormat="1" x14ac:dyDescent="0.25">
      <c r="A894" s="14"/>
      <c r="B894" s="59"/>
      <c r="D894" s="5"/>
      <c r="F894" s="5"/>
      <c r="H894" s="5"/>
      <c r="I894" s="5"/>
      <c r="L894" s="17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</row>
    <row r="895" spans="1:25" s="4" customFormat="1" x14ac:dyDescent="0.25">
      <c r="A895" s="14"/>
      <c r="B895" s="59"/>
      <c r="E895" s="5"/>
      <c r="F895" s="5"/>
      <c r="H895" s="5"/>
      <c r="I895" s="5"/>
      <c r="J895" s="5"/>
      <c r="L895" s="17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7" spans="1:25" s="4" customFormat="1" x14ac:dyDescent="0.25">
      <c r="A897" s="14"/>
      <c r="B897" s="59"/>
      <c r="D897" s="5"/>
      <c r="F897" s="5"/>
      <c r="H897" s="5"/>
      <c r="I897" s="5"/>
      <c r="L897" s="17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 spans="1:25" s="4" customFormat="1" x14ac:dyDescent="0.25">
      <c r="A898" s="14"/>
      <c r="B898" s="59"/>
      <c r="F898" s="5"/>
      <c r="H898" s="5"/>
      <c r="I898" s="5"/>
      <c r="L898" s="17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899" spans="1:25" s="4" customFormat="1" x14ac:dyDescent="0.25">
      <c r="A899" s="14"/>
      <c r="B899" s="59"/>
      <c r="F899" s="5"/>
      <c r="H899" s="5"/>
      <c r="I899" s="5"/>
      <c r="L899" s="17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</row>
    <row r="900" spans="1:25" s="4" customFormat="1" ht="24" customHeight="1" x14ac:dyDescent="0.25">
      <c r="A900" s="14"/>
      <c r="B900" s="59"/>
      <c r="F900" s="5"/>
      <c r="H900" s="5"/>
      <c r="I900" s="5"/>
      <c r="L900" s="17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</row>
    <row r="901" spans="1:25" s="4" customFormat="1" x14ac:dyDescent="0.25">
      <c r="A901" s="14"/>
      <c r="B901" s="59"/>
      <c r="F901" s="5"/>
      <c r="H901" s="5"/>
      <c r="I901" s="5"/>
      <c r="L901" s="17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</row>
    <row r="902" spans="1:25" s="4" customFormat="1" ht="113.25" customHeight="1" x14ac:dyDescent="0.25">
      <c r="A902" s="14"/>
      <c r="B902" s="59"/>
      <c r="F902" s="5"/>
      <c r="H902" s="5"/>
      <c r="I902" s="5"/>
      <c r="L902" s="17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 spans="1:25" s="4" customFormat="1" ht="27.75" customHeight="1" x14ac:dyDescent="0.25">
      <c r="A903" s="14"/>
      <c r="B903" s="59"/>
      <c r="E903" s="5"/>
      <c r="F903" s="5"/>
      <c r="H903" s="5"/>
      <c r="I903" s="5"/>
      <c r="J903" s="5"/>
      <c r="L903" s="17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4" spans="1:25" s="4" customFormat="1" ht="51.75" customHeight="1" x14ac:dyDescent="0.25">
      <c r="A904" s="14"/>
      <c r="B904" s="59"/>
      <c r="D904" s="5"/>
      <c r="F904" s="5"/>
      <c r="H904" s="5"/>
      <c r="I904" s="5"/>
      <c r="L904" s="17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</row>
    <row r="905" spans="1:25" s="4" customFormat="1" ht="47.25" customHeight="1" x14ac:dyDescent="0.25">
      <c r="A905" s="14"/>
      <c r="B905" s="59"/>
      <c r="E905" s="5"/>
      <c r="F905" s="5"/>
      <c r="H905" s="5"/>
      <c r="I905" s="5"/>
      <c r="J905" s="5"/>
      <c r="L905" s="17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 spans="1:25" s="4" customFormat="1" x14ac:dyDescent="0.25">
      <c r="A906" s="14"/>
      <c r="B906" s="59"/>
      <c r="D906" s="5"/>
      <c r="F906" s="5"/>
      <c r="H906" s="5"/>
      <c r="I906" s="5"/>
      <c r="L906" s="17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 spans="1:25" s="4" customFormat="1" ht="37.5" customHeight="1" x14ac:dyDescent="0.25">
      <c r="A907" s="14"/>
      <c r="B907" s="59"/>
      <c r="F907" s="5"/>
      <c r="H907" s="5"/>
      <c r="I907" s="5"/>
      <c r="L907" s="17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 spans="1:25" s="4" customFormat="1" x14ac:dyDescent="0.25">
      <c r="A908" s="14"/>
      <c r="B908" s="59"/>
      <c r="E908" s="5"/>
      <c r="F908" s="5"/>
      <c r="H908" s="5"/>
      <c r="I908" s="5"/>
      <c r="J908" s="5"/>
      <c r="L908" s="17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 spans="1:25" s="4" customFormat="1" ht="50.25" customHeight="1" x14ac:dyDescent="0.25">
      <c r="A909" s="14"/>
      <c r="B909" s="59"/>
      <c r="D909" s="5"/>
      <c r="F909" s="5"/>
      <c r="H909" s="5"/>
      <c r="I909" s="5"/>
      <c r="L909" s="17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 spans="1:25" s="4" customFormat="1" ht="48" customHeight="1" x14ac:dyDescent="0.25">
      <c r="A910" s="14"/>
      <c r="B910" s="59"/>
      <c r="E910" s="5"/>
      <c r="F910" s="5"/>
      <c r="H910" s="5"/>
      <c r="I910" s="5"/>
      <c r="J910" s="5"/>
      <c r="L910" s="17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2" spans="1:25" s="4" customFormat="1" ht="34.5" customHeight="1" x14ac:dyDescent="0.25">
      <c r="A912" s="14"/>
      <c r="B912" s="59"/>
      <c r="D912" s="5"/>
      <c r="E912" s="5"/>
      <c r="F912" s="5"/>
      <c r="H912" s="5"/>
      <c r="I912" s="5"/>
      <c r="J912" s="5"/>
      <c r="L912" s="17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5" spans="1:25" s="4" customFormat="1" x14ac:dyDescent="0.25">
      <c r="A915" s="14"/>
      <c r="B915" s="59"/>
      <c r="D915" s="5"/>
      <c r="F915" s="5"/>
      <c r="H915" s="5"/>
      <c r="I915" s="5"/>
      <c r="L915" s="17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</row>
    <row r="916" spans="1:25" s="4" customFormat="1" x14ac:dyDescent="0.25">
      <c r="A916" s="14"/>
      <c r="B916" s="59"/>
      <c r="E916" s="5"/>
      <c r="F916" s="5"/>
      <c r="H916" s="5"/>
      <c r="I916" s="5"/>
      <c r="J916" s="5"/>
      <c r="L916" s="17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</row>
    <row r="918" spans="1:25" s="4" customFormat="1" ht="53.25" customHeight="1" x14ac:dyDescent="0.25">
      <c r="A918" s="14"/>
      <c r="B918" s="59"/>
      <c r="D918" s="5"/>
      <c r="E918" s="5"/>
      <c r="F918" s="5"/>
      <c r="H918" s="5"/>
      <c r="I918" s="5"/>
      <c r="J918" s="5"/>
      <c r="L918" s="17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 spans="1:25" s="4" customFormat="1" x14ac:dyDescent="0.25">
      <c r="A919" s="14"/>
      <c r="B919" s="59"/>
      <c r="D919" s="5"/>
      <c r="F919" s="5"/>
      <c r="H919" s="5"/>
      <c r="I919" s="5"/>
      <c r="L919" s="17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 spans="1:25" s="4" customFormat="1" ht="36.75" customHeight="1" x14ac:dyDescent="0.25">
      <c r="A920" s="14"/>
      <c r="B920" s="59"/>
      <c r="E920" s="5"/>
      <c r="F920" s="5"/>
      <c r="H920" s="5"/>
      <c r="I920" s="5"/>
      <c r="J920" s="5"/>
      <c r="L920" s="17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3" spans="1:25" s="4" customFormat="1" ht="53.25" customHeight="1" x14ac:dyDescent="0.25">
      <c r="A923" s="14"/>
      <c r="B923" s="59"/>
      <c r="D923" s="5"/>
      <c r="E923" s="5"/>
      <c r="F923" s="5"/>
      <c r="H923" s="5"/>
      <c r="I923" s="5"/>
      <c r="J923" s="5"/>
      <c r="L923" s="17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 spans="1:25" s="4" customFormat="1" ht="38.25" customHeight="1" x14ac:dyDescent="0.25">
      <c r="A924" s="14"/>
      <c r="B924" s="59"/>
      <c r="D924" s="5"/>
      <c r="E924" s="5"/>
      <c r="F924" s="5"/>
      <c r="H924" s="5"/>
      <c r="I924" s="5"/>
      <c r="J924" s="5"/>
      <c r="L924" s="17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5" spans="1:25" s="4" customFormat="1" ht="112.5" customHeight="1" x14ac:dyDescent="0.25">
      <c r="A925" s="14"/>
      <c r="B925" s="59"/>
      <c r="D925" s="5"/>
      <c r="E925" s="5"/>
      <c r="F925" s="5"/>
      <c r="H925" s="5"/>
      <c r="I925" s="5"/>
      <c r="J925" s="5"/>
      <c r="L925" s="17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</row>
    <row r="926" spans="1:25" s="4" customFormat="1" ht="24" customHeight="1" x14ac:dyDescent="0.25">
      <c r="A926" s="14"/>
      <c r="B926" s="59"/>
      <c r="D926" s="5"/>
      <c r="F926" s="5"/>
      <c r="H926" s="5"/>
      <c r="I926" s="5"/>
      <c r="L926" s="17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</row>
    <row r="927" spans="1:25" s="4" customFormat="1" ht="52.5" customHeight="1" x14ac:dyDescent="0.25">
      <c r="A927" s="14"/>
      <c r="B927" s="59"/>
      <c r="F927" s="5"/>
      <c r="H927" s="5"/>
      <c r="I927" s="5"/>
      <c r="L927" s="17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</row>
    <row r="928" spans="1:25" s="4" customFormat="1" ht="51" customHeight="1" x14ac:dyDescent="0.25">
      <c r="A928" s="14"/>
      <c r="B928" s="59"/>
      <c r="E928" s="5"/>
      <c r="F928" s="5"/>
      <c r="H928" s="5"/>
      <c r="I928" s="5"/>
      <c r="J928" s="5"/>
      <c r="L928" s="17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30" spans="1:25" s="4" customFormat="1" ht="33" customHeight="1" x14ac:dyDescent="0.25">
      <c r="A930" s="14"/>
      <c r="B930" s="59"/>
      <c r="D930" s="5"/>
      <c r="E930" s="5"/>
      <c r="F930" s="5"/>
      <c r="H930" s="5"/>
      <c r="I930" s="5"/>
      <c r="J930" s="5"/>
      <c r="L930" s="17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</row>
    <row r="932" spans="1:25" s="4" customFormat="1" ht="47.25" customHeight="1" x14ac:dyDescent="0.25">
      <c r="A932" s="14"/>
      <c r="B932" s="59"/>
      <c r="D932" s="5"/>
      <c r="E932" s="5"/>
      <c r="F932" s="5"/>
      <c r="H932" s="5"/>
      <c r="I932" s="5"/>
      <c r="J932" s="5"/>
      <c r="L932" s="17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 spans="1:25" s="4" customFormat="1" ht="54.75" customHeight="1" x14ac:dyDescent="0.25">
      <c r="A933" s="14"/>
      <c r="B933" s="59"/>
      <c r="D933" s="5"/>
      <c r="E933" s="5"/>
      <c r="F933" s="5"/>
      <c r="H933" s="5"/>
      <c r="I933" s="5"/>
      <c r="J933" s="5"/>
      <c r="L933" s="17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 spans="1:25" s="4" customFormat="1" x14ac:dyDescent="0.25">
      <c r="A934" s="14"/>
      <c r="B934" s="59"/>
      <c r="D934" s="5"/>
      <c r="F934" s="5"/>
      <c r="H934" s="5"/>
      <c r="I934" s="5"/>
      <c r="L934" s="17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 spans="1:25" s="4" customFormat="1" ht="42.75" customHeight="1" x14ac:dyDescent="0.25">
      <c r="A935" s="14"/>
      <c r="B935" s="59"/>
      <c r="E935" s="5"/>
      <c r="F935" s="5"/>
      <c r="H935" s="5"/>
      <c r="I935" s="5"/>
      <c r="J935" s="5"/>
      <c r="L935" s="17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 spans="1:25" s="4" customFormat="1" x14ac:dyDescent="0.25">
      <c r="A936" s="14"/>
      <c r="B936" s="59"/>
      <c r="D936" s="5"/>
      <c r="F936" s="5"/>
      <c r="H936" s="5"/>
      <c r="I936" s="5"/>
      <c r="L936" s="17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 spans="1:25" s="4" customFormat="1" x14ac:dyDescent="0.25">
      <c r="A937" s="14"/>
      <c r="B937" s="59"/>
      <c r="E937" s="5"/>
      <c r="F937" s="5"/>
      <c r="H937" s="5"/>
      <c r="I937" s="5"/>
      <c r="J937" s="5"/>
      <c r="L937" s="17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 spans="1:25" s="4" customFormat="1" x14ac:dyDescent="0.25">
      <c r="A938" s="14"/>
      <c r="B938" s="59"/>
      <c r="D938" s="5"/>
      <c r="F938" s="5"/>
      <c r="H938" s="5"/>
      <c r="I938" s="5"/>
      <c r="L938" s="17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 spans="1:25" s="4" customFormat="1" x14ac:dyDescent="0.25">
      <c r="A939" s="14"/>
      <c r="B939" s="59"/>
      <c r="F939" s="5"/>
      <c r="H939" s="5"/>
      <c r="I939" s="5"/>
      <c r="L939" s="17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 spans="1:25" s="4" customFormat="1" x14ac:dyDescent="0.25">
      <c r="A940" s="14"/>
      <c r="B940" s="59"/>
      <c r="E940" s="5"/>
      <c r="F940" s="5"/>
      <c r="H940" s="5"/>
      <c r="I940" s="5"/>
      <c r="J940" s="5"/>
      <c r="L940" s="17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 spans="1:25" s="4" customFormat="1" ht="50.25" customHeight="1" x14ac:dyDescent="0.25">
      <c r="A941" s="14"/>
      <c r="B941" s="59"/>
      <c r="D941" s="5"/>
      <c r="E941" s="5"/>
      <c r="F941" s="5"/>
      <c r="H941" s="5"/>
      <c r="I941" s="5"/>
      <c r="J941" s="5"/>
      <c r="L941" s="17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5" spans="1:25" s="4" customFormat="1" ht="52.5" customHeight="1" x14ac:dyDescent="0.25">
      <c r="A945" s="14"/>
      <c r="B945" s="59"/>
      <c r="D945" s="5"/>
      <c r="F945" s="5"/>
      <c r="H945" s="5"/>
      <c r="I945" s="5"/>
      <c r="L945" s="17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6" spans="1:25" s="4" customFormat="1" x14ac:dyDescent="0.25">
      <c r="A946" s="14"/>
      <c r="B946" s="59"/>
      <c r="E946" s="5"/>
      <c r="F946" s="5"/>
      <c r="H946" s="5"/>
      <c r="I946" s="5"/>
      <c r="J946" s="5"/>
      <c r="L946" s="17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</row>
    <row r="949" spans="1:25" s="4" customFormat="1" x14ac:dyDescent="0.25">
      <c r="A949" s="14"/>
      <c r="B949" s="59"/>
      <c r="D949" s="5"/>
      <c r="F949" s="5"/>
      <c r="H949" s="5"/>
      <c r="I949" s="5"/>
      <c r="L949" s="17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 spans="1:25" s="4" customFormat="1" x14ac:dyDescent="0.25">
      <c r="A950" s="14"/>
      <c r="B950" s="59"/>
      <c r="E950" s="5"/>
      <c r="F950" s="5"/>
      <c r="H950" s="5"/>
      <c r="I950" s="5"/>
      <c r="J950" s="5"/>
      <c r="L950" s="17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2" spans="1:25" s="4" customFormat="1" ht="79.5" customHeight="1" x14ac:dyDescent="0.25">
      <c r="A952" s="14"/>
      <c r="B952" s="59"/>
      <c r="D952" s="5"/>
      <c r="E952" s="5"/>
      <c r="F952" s="5"/>
      <c r="H952" s="5"/>
      <c r="I952" s="5"/>
      <c r="J952" s="5"/>
      <c r="L952" s="17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3" spans="1:25" s="4" customFormat="1" ht="27.75" customHeight="1" x14ac:dyDescent="0.25">
      <c r="A953" s="14"/>
      <c r="B953" s="59"/>
      <c r="D953" s="5"/>
      <c r="E953" s="5"/>
      <c r="F953" s="5"/>
      <c r="H953" s="5"/>
      <c r="I953" s="5"/>
      <c r="J953" s="5"/>
      <c r="L953" s="17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</row>
    <row r="955" spans="1:25" s="4" customFormat="1" x14ac:dyDescent="0.25">
      <c r="A955" s="14"/>
      <c r="B955" s="59"/>
      <c r="D955" s="5"/>
      <c r="F955" s="5"/>
      <c r="H955" s="5"/>
      <c r="I955" s="5"/>
      <c r="L955" s="17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 spans="1:25" s="4" customFormat="1" x14ac:dyDescent="0.25">
      <c r="A956" s="14"/>
      <c r="B956" s="59"/>
      <c r="F956" s="5"/>
      <c r="H956" s="5"/>
      <c r="I956" s="5"/>
      <c r="L956" s="17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 spans="1:25" s="4" customFormat="1" x14ac:dyDescent="0.25">
      <c r="A957" s="14"/>
      <c r="B957" s="59"/>
      <c r="E957" s="5"/>
      <c r="F957" s="5"/>
      <c r="H957" s="5"/>
      <c r="I957" s="5"/>
      <c r="J957" s="5"/>
      <c r="L957" s="17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 spans="1:25" s="4" customFormat="1" x14ac:dyDescent="0.25">
      <c r="A958" s="14"/>
      <c r="B958" s="59"/>
      <c r="D958" s="5"/>
      <c r="F958" s="5"/>
      <c r="H958" s="5"/>
      <c r="I958" s="5"/>
      <c r="L958" s="17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 spans="1:25" s="4" customFormat="1" x14ac:dyDescent="0.25">
      <c r="A959" s="14"/>
      <c r="B959" s="59"/>
      <c r="E959" s="5"/>
      <c r="F959" s="5"/>
      <c r="H959" s="5"/>
      <c r="I959" s="5"/>
      <c r="J959" s="5"/>
      <c r="L959" s="17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 spans="1:25" s="4" customFormat="1" ht="53.25" customHeight="1" x14ac:dyDescent="0.25">
      <c r="A960" s="14"/>
      <c r="B960" s="59"/>
      <c r="D960" s="5"/>
      <c r="F960" s="5"/>
      <c r="H960" s="5"/>
      <c r="I960" s="5"/>
      <c r="L960" s="17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 spans="1:25" s="4" customFormat="1" x14ac:dyDescent="0.25">
      <c r="A961" s="14"/>
      <c r="B961" s="59"/>
      <c r="E961" s="5"/>
      <c r="F961" s="5"/>
      <c r="H961" s="5"/>
      <c r="I961" s="5"/>
      <c r="J961" s="5"/>
      <c r="L961" s="17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 spans="1:25" s="4" customFormat="1" ht="42.75" customHeight="1" x14ac:dyDescent="0.25">
      <c r="A962" s="14"/>
      <c r="B962" s="59"/>
      <c r="D962" s="5"/>
      <c r="F962" s="5"/>
      <c r="H962" s="5"/>
      <c r="I962" s="5"/>
      <c r="L962" s="17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 spans="1:25" s="4" customFormat="1" x14ac:dyDescent="0.25">
      <c r="A963" s="14"/>
      <c r="B963" s="59"/>
      <c r="F963" s="5"/>
      <c r="H963" s="5"/>
      <c r="I963" s="5"/>
      <c r="L963" s="17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 spans="1:25" s="4" customFormat="1" ht="113.25" customHeight="1" x14ac:dyDescent="0.25">
      <c r="A964" s="14"/>
      <c r="B964" s="59"/>
      <c r="E964" s="5"/>
      <c r="F964" s="5"/>
      <c r="H964" s="5"/>
      <c r="I964" s="5"/>
      <c r="J964" s="5"/>
      <c r="L964" s="17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 spans="1:25" s="4" customFormat="1" ht="18.75" customHeight="1" x14ac:dyDescent="0.25">
      <c r="A965" s="14"/>
      <c r="B965" s="59"/>
      <c r="D965" s="5"/>
      <c r="F965" s="5"/>
      <c r="H965" s="5"/>
      <c r="I965" s="5"/>
      <c r="L965" s="17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 spans="1:25" s="4" customFormat="1" x14ac:dyDescent="0.25">
      <c r="A966" s="14"/>
      <c r="B966" s="59"/>
      <c r="F966" s="5"/>
      <c r="H966" s="5"/>
      <c r="I966" s="5"/>
      <c r="L966" s="17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 spans="1:25" s="4" customFormat="1" x14ac:dyDescent="0.25">
      <c r="A967" s="14"/>
      <c r="B967" s="59"/>
      <c r="F967" s="5"/>
      <c r="H967" s="5"/>
      <c r="I967" s="5"/>
      <c r="L967" s="17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8" spans="1:25" s="4" customFormat="1" x14ac:dyDescent="0.25">
      <c r="A968" s="14"/>
      <c r="B968" s="59"/>
      <c r="F968" s="5"/>
      <c r="H968" s="5"/>
      <c r="I968" s="5"/>
      <c r="L968" s="17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</row>
    <row r="969" spans="1:25" s="4" customFormat="1" x14ac:dyDescent="0.25">
      <c r="A969" s="14"/>
      <c r="B969" s="59"/>
      <c r="E969" s="5"/>
      <c r="F969" s="5"/>
      <c r="H969" s="5"/>
      <c r="I969" s="5"/>
      <c r="J969" s="5"/>
      <c r="L969" s="17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1" spans="1:25" s="4" customFormat="1" ht="53.25" customHeight="1" x14ac:dyDescent="0.25">
      <c r="A971" s="14"/>
      <c r="B971" s="59"/>
      <c r="D971" s="5"/>
      <c r="E971" s="5"/>
      <c r="F971" s="5"/>
      <c r="H971" s="5"/>
      <c r="I971" s="5"/>
      <c r="J971" s="5"/>
      <c r="L971" s="17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</row>
    <row r="973" spans="1:25" s="4" customFormat="1" x14ac:dyDescent="0.25">
      <c r="A973" s="14"/>
      <c r="B973" s="59"/>
      <c r="D973" s="5"/>
      <c r="F973" s="5"/>
      <c r="H973" s="5"/>
      <c r="I973" s="5"/>
      <c r="L973" s="17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4" spans="1:25" s="4" customFormat="1" x14ac:dyDescent="0.25">
      <c r="A974" s="14"/>
      <c r="B974" s="59"/>
      <c r="E974" s="5"/>
      <c r="F974" s="5"/>
      <c r="H974" s="5"/>
      <c r="I974" s="5"/>
      <c r="J974" s="5"/>
      <c r="L974" s="17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</row>
    <row r="975" spans="1:25" s="4" customFormat="1" ht="51" customHeight="1" x14ac:dyDescent="0.25">
      <c r="A975" s="14"/>
      <c r="B975" s="59"/>
      <c r="D975" s="5"/>
      <c r="E975" s="5"/>
      <c r="F975" s="5"/>
      <c r="H975" s="5"/>
      <c r="I975" s="5"/>
      <c r="J975" s="5"/>
      <c r="L975" s="17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 spans="1:25" s="4" customFormat="1" x14ac:dyDescent="0.25">
      <c r="A976" s="14"/>
      <c r="B976" s="59"/>
      <c r="D976" s="5"/>
      <c r="F976" s="5"/>
      <c r="H976" s="5"/>
      <c r="I976" s="5"/>
      <c r="L976" s="17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 spans="1:25" s="4" customFormat="1" x14ac:dyDescent="0.25">
      <c r="A977" s="14"/>
      <c r="B977" s="59"/>
      <c r="E977" s="5"/>
      <c r="F977" s="5"/>
      <c r="H977" s="5"/>
      <c r="I977" s="5"/>
      <c r="J977" s="5"/>
      <c r="L977" s="17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78" spans="1:25" s="4" customFormat="1" x14ac:dyDescent="0.25">
      <c r="A978" s="14"/>
      <c r="B978" s="59"/>
      <c r="D978" s="5"/>
      <c r="F978" s="5"/>
      <c r="H978" s="5"/>
      <c r="I978" s="5"/>
      <c r="L978" s="17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</row>
    <row r="979" spans="1:25" s="4" customFormat="1" x14ac:dyDescent="0.25">
      <c r="A979" s="14"/>
      <c r="B979" s="59"/>
      <c r="E979" s="5"/>
      <c r="F979" s="5"/>
      <c r="H979" s="5"/>
      <c r="I979" s="5"/>
      <c r="J979" s="5"/>
      <c r="L979" s="17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</row>
    <row r="981" spans="1:25" s="4" customFormat="1" ht="27" customHeight="1" x14ac:dyDescent="0.25">
      <c r="A981" s="14"/>
      <c r="B981" s="59"/>
      <c r="D981" s="5"/>
      <c r="E981" s="5"/>
      <c r="F981" s="5"/>
      <c r="H981" s="5"/>
      <c r="I981" s="5"/>
      <c r="J981" s="5"/>
      <c r="L981" s="17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 spans="1:25" s="4" customFormat="1" ht="17.25" customHeight="1" x14ac:dyDescent="0.25">
      <c r="A982" s="14"/>
      <c r="B982" s="59"/>
      <c r="D982" s="5"/>
      <c r="F982" s="5"/>
      <c r="H982" s="5"/>
      <c r="I982" s="5"/>
      <c r="L982" s="17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 spans="1:25" s="4" customFormat="1" x14ac:dyDescent="0.25">
      <c r="A983" s="14"/>
      <c r="B983" s="59"/>
      <c r="E983" s="5"/>
      <c r="F983" s="5"/>
      <c r="H983" s="5"/>
      <c r="I983" s="5"/>
      <c r="J983" s="5"/>
      <c r="L983" s="17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 spans="1:25" s="4" customFormat="1" ht="38.25" customHeight="1" x14ac:dyDescent="0.25">
      <c r="A984" s="14"/>
      <c r="B984" s="59"/>
      <c r="D984" s="5"/>
      <c r="E984" s="5"/>
      <c r="F984" s="5"/>
      <c r="H984" s="5"/>
      <c r="I984" s="5"/>
      <c r="J984" s="5"/>
      <c r="L984" s="17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6" spans="1:25" s="4" customFormat="1" ht="20.25" customHeight="1" x14ac:dyDescent="0.25">
      <c r="A986" s="14"/>
      <c r="B986" s="59"/>
      <c r="D986" s="5"/>
      <c r="F986" s="5"/>
      <c r="H986" s="5"/>
      <c r="I986" s="5"/>
      <c r="L986" s="17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</row>
    <row r="987" spans="1:25" s="4" customFormat="1" x14ac:dyDescent="0.25">
      <c r="A987" s="14"/>
      <c r="B987" s="59"/>
      <c r="E987" s="5"/>
      <c r="F987" s="5"/>
      <c r="H987" s="5"/>
      <c r="I987" s="5"/>
      <c r="J987" s="5"/>
      <c r="L987" s="17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8" spans="1:25" s="4" customFormat="1" ht="127.5" customHeight="1" x14ac:dyDescent="0.25">
      <c r="A988" s="14"/>
      <c r="B988" s="59"/>
      <c r="D988" s="5"/>
      <c r="E988" s="5"/>
      <c r="F988" s="5"/>
      <c r="H988" s="5"/>
      <c r="I988" s="5"/>
      <c r="J988" s="5"/>
      <c r="L988" s="17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</row>
    <row r="989" spans="1:25" s="4" customFormat="1" ht="42" customHeight="1" x14ac:dyDescent="0.25">
      <c r="A989" s="14"/>
      <c r="B989" s="59"/>
      <c r="D989" s="5"/>
      <c r="E989" s="5"/>
      <c r="F989" s="5"/>
      <c r="H989" s="5"/>
      <c r="I989" s="5"/>
      <c r="J989" s="5"/>
      <c r="L989" s="17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1" spans="1:25" s="4" customFormat="1" ht="42" customHeight="1" x14ac:dyDescent="0.25">
      <c r="A991" s="14"/>
      <c r="B991" s="59"/>
      <c r="D991" s="5"/>
      <c r="E991" s="5"/>
      <c r="F991" s="5"/>
      <c r="H991" s="5"/>
      <c r="I991" s="5"/>
      <c r="J991" s="5"/>
      <c r="L991" s="17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 spans="1:25" s="4" customFormat="1" ht="129.75" customHeight="1" x14ac:dyDescent="0.25">
      <c r="A992" s="14"/>
      <c r="B992" s="59"/>
      <c r="D992" s="5"/>
      <c r="F992" s="5"/>
      <c r="H992" s="5"/>
      <c r="I992" s="5"/>
      <c r="L992" s="17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 spans="1:25" s="4" customFormat="1" ht="27" customHeight="1" x14ac:dyDescent="0.25">
      <c r="A993" s="14"/>
      <c r="B993" s="59"/>
      <c r="F993" s="5"/>
      <c r="H993" s="5"/>
      <c r="I993" s="5"/>
      <c r="L993" s="17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 spans="1:25" s="4" customFormat="1" ht="44.25" customHeight="1" x14ac:dyDescent="0.25">
      <c r="A994" s="14"/>
      <c r="B994" s="59"/>
      <c r="F994" s="5"/>
      <c r="H994" s="5"/>
      <c r="I994" s="5"/>
      <c r="L994" s="17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 spans="1:25" s="4" customFormat="1" x14ac:dyDescent="0.25">
      <c r="A995" s="14"/>
      <c r="B995" s="59"/>
      <c r="E995" s="5"/>
      <c r="F995" s="5"/>
      <c r="H995" s="5"/>
      <c r="I995" s="5"/>
      <c r="J995" s="5"/>
      <c r="L995" s="17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9" spans="1:25" s="4" customFormat="1" ht="33" customHeight="1" x14ac:dyDescent="0.25">
      <c r="A999" s="14"/>
      <c r="B999" s="59"/>
      <c r="D999" s="5"/>
      <c r="E999" s="5"/>
      <c r="F999" s="5"/>
      <c r="H999" s="5"/>
      <c r="I999" s="5"/>
      <c r="J999" s="5"/>
      <c r="L999" s="17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</row>
    <row r="1001" spans="1:25" s="4" customFormat="1" x14ac:dyDescent="0.25">
      <c r="A1001" s="14"/>
      <c r="B1001" s="59"/>
      <c r="D1001" s="5"/>
      <c r="F1001" s="5"/>
      <c r="H1001" s="5"/>
      <c r="I1001" s="5"/>
      <c r="L1001" s="17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</row>
    <row r="1002" spans="1:25" s="4" customFormat="1" ht="22.5" customHeight="1" x14ac:dyDescent="0.25">
      <c r="A1002" s="14"/>
      <c r="B1002" s="59"/>
      <c r="F1002" s="5"/>
      <c r="H1002" s="5"/>
      <c r="I1002" s="5"/>
      <c r="L1002" s="17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</row>
    <row r="1003" spans="1:25" s="4" customFormat="1" x14ac:dyDescent="0.25">
      <c r="A1003" s="14"/>
      <c r="B1003" s="59"/>
      <c r="F1003" s="5"/>
      <c r="H1003" s="5"/>
      <c r="I1003" s="5"/>
      <c r="L1003" s="17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</row>
    <row r="1004" spans="1:25" s="4" customFormat="1" ht="57" customHeight="1" x14ac:dyDescent="0.25">
      <c r="A1004" s="14"/>
      <c r="B1004" s="59"/>
      <c r="E1004" s="5"/>
      <c r="F1004" s="5"/>
      <c r="H1004" s="5"/>
      <c r="I1004" s="5"/>
      <c r="J1004" s="5"/>
      <c r="L1004" s="17"/>
      <c r="M1004" s="14"/>
      <c r="N1004" s="14"/>
      <c r="O1004" s="14"/>
      <c r="P1004" s="14"/>
      <c r="Q1004" s="14"/>
      <c r="R1004" s="14"/>
      <c r="S1004" s="14"/>
      <c r="T1004" s="14"/>
      <c r="U1004" s="14"/>
      <c r="V1004" s="14"/>
      <c r="W1004" s="14"/>
      <c r="X1004" s="14"/>
      <c r="Y1004" s="14"/>
    </row>
    <row r="1007" spans="1:25" s="4" customFormat="1" x14ac:dyDescent="0.25">
      <c r="A1007" s="14"/>
      <c r="B1007" s="59"/>
      <c r="D1007" s="5"/>
      <c r="F1007" s="5"/>
      <c r="H1007" s="5"/>
      <c r="I1007" s="5"/>
      <c r="L1007" s="17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</row>
    <row r="1008" spans="1:25" s="4" customFormat="1" ht="49.5" customHeight="1" x14ac:dyDescent="0.25">
      <c r="A1008" s="14"/>
      <c r="B1008" s="59"/>
      <c r="F1008" s="5"/>
      <c r="H1008" s="5"/>
      <c r="I1008" s="5"/>
      <c r="L1008" s="17"/>
      <c r="M1008" s="14"/>
      <c r="N1008" s="14"/>
      <c r="O1008" s="14"/>
      <c r="P1008" s="14"/>
      <c r="Q1008" s="14"/>
      <c r="R1008" s="14"/>
      <c r="S1008" s="14"/>
      <c r="T1008" s="14"/>
      <c r="U1008" s="14"/>
      <c r="V1008" s="14"/>
      <c r="W1008" s="14"/>
      <c r="X1008" s="14"/>
      <c r="Y1008" s="14"/>
    </row>
    <row r="1009" spans="1:25" s="4" customFormat="1" x14ac:dyDescent="0.25">
      <c r="A1009" s="14"/>
      <c r="B1009" s="59"/>
      <c r="E1009" s="5"/>
      <c r="F1009" s="5"/>
      <c r="H1009" s="5"/>
      <c r="I1009" s="5"/>
      <c r="J1009" s="5"/>
      <c r="L1009" s="17"/>
      <c r="M1009" s="14"/>
      <c r="N1009" s="14"/>
      <c r="O1009" s="14"/>
      <c r="P1009" s="14"/>
      <c r="Q1009" s="14"/>
      <c r="R1009" s="14"/>
      <c r="S1009" s="14"/>
      <c r="T1009" s="14"/>
      <c r="U1009" s="14"/>
      <c r="V1009" s="14"/>
      <c r="W1009" s="14"/>
      <c r="X1009" s="14"/>
      <c r="Y1009" s="14"/>
    </row>
    <row r="1012" spans="1:25" s="4" customFormat="1" ht="48.75" customHeight="1" x14ac:dyDescent="0.25">
      <c r="A1012" s="14"/>
      <c r="B1012" s="59"/>
      <c r="D1012" s="5"/>
      <c r="E1012" s="5"/>
      <c r="F1012" s="5"/>
      <c r="H1012" s="5"/>
      <c r="I1012" s="5"/>
      <c r="J1012" s="5"/>
      <c r="L1012" s="17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</row>
    <row r="1013" spans="1:25" s="4" customFormat="1" x14ac:dyDescent="0.25">
      <c r="A1013" s="14"/>
      <c r="B1013" s="59"/>
      <c r="D1013" s="5"/>
      <c r="F1013" s="5"/>
      <c r="H1013" s="5"/>
      <c r="I1013" s="5"/>
      <c r="L1013" s="17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</row>
    <row r="1014" spans="1:25" s="4" customFormat="1" x14ac:dyDescent="0.25">
      <c r="A1014" s="14"/>
      <c r="B1014" s="59"/>
      <c r="E1014" s="5"/>
      <c r="F1014" s="5"/>
      <c r="H1014" s="5"/>
      <c r="I1014" s="5"/>
      <c r="J1014" s="5"/>
      <c r="L1014" s="17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</row>
    <row r="1018" spans="1:25" s="4" customFormat="1" ht="84" customHeight="1" x14ac:dyDescent="0.25">
      <c r="A1018" s="14"/>
      <c r="B1018" s="59"/>
      <c r="D1018" s="5"/>
      <c r="E1018" s="5"/>
      <c r="F1018" s="5"/>
      <c r="H1018" s="5"/>
      <c r="I1018" s="5"/>
      <c r="J1018" s="5"/>
      <c r="L1018" s="17"/>
      <c r="M1018" s="14"/>
      <c r="N1018" s="14"/>
      <c r="O1018" s="14"/>
      <c r="P1018" s="14"/>
      <c r="Q1018" s="14"/>
      <c r="R1018" s="14"/>
      <c r="S1018" s="14"/>
      <c r="T1018" s="14"/>
      <c r="U1018" s="14"/>
      <c r="V1018" s="14"/>
      <c r="W1018" s="14"/>
      <c r="X1018" s="14"/>
      <c r="Y1018" s="14"/>
    </row>
    <row r="1019" spans="1:25" s="4" customFormat="1" ht="34.5" customHeight="1" x14ac:dyDescent="0.25">
      <c r="A1019" s="14"/>
      <c r="B1019" s="59"/>
      <c r="D1019" s="5"/>
      <c r="E1019" s="5"/>
      <c r="F1019" s="5"/>
      <c r="H1019" s="5"/>
      <c r="I1019" s="5"/>
      <c r="J1019" s="5"/>
      <c r="L1019" s="17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</row>
    <row r="1020" spans="1:25" s="4" customFormat="1" ht="24.75" customHeight="1" x14ac:dyDescent="0.25">
      <c r="A1020" s="14"/>
      <c r="B1020" s="59"/>
      <c r="D1020" s="5"/>
      <c r="E1020" s="5"/>
      <c r="F1020" s="5"/>
      <c r="H1020" s="5"/>
      <c r="I1020" s="5"/>
      <c r="J1020" s="5"/>
      <c r="L1020" s="17"/>
      <c r="M1020" s="14"/>
      <c r="N1020" s="14"/>
      <c r="O1020" s="14"/>
      <c r="P1020" s="14"/>
      <c r="Q1020" s="14"/>
      <c r="R1020" s="14"/>
      <c r="S1020" s="14"/>
      <c r="T1020" s="14"/>
      <c r="U1020" s="14"/>
      <c r="V1020" s="14"/>
      <c r="W1020" s="14"/>
      <c r="X1020" s="14"/>
      <c r="Y1020" s="14"/>
    </row>
    <row r="1022" spans="1:25" s="4" customFormat="1" x14ac:dyDescent="0.25">
      <c r="A1022" s="14"/>
      <c r="B1022" s="59"/>
      <c r="D1022" s="5"/>
      <c r="F1022" s="5"/>
      <c r="H1022" s="5"/>
      <c r="I1022" s="5"/>
      <c r="L1022" s="17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</row>
    <row r="1023" spans="1:25" s="4" customFormat="1" x14ac:dyDescent="0.25">
      <c r="A1023" s="14"/>
      <c r="B1023" s="59"/>
      <c r="E1023" s="5"/>
      <c r="F1023" s="5"/>
      <c r="H1023" s="5"/>
      <c r="I1023" s="5"/>
      <c r="J1023" s="5"/>
      <c r="L1023" s="17"/>
      <c r="M1023" s="14"/>
      <c r="N1023" s="14"/>
      <c r="O1023" s="14"/>
      <c r="P1023" s="14"/>
      <c r="Q1023" s="14"/>
      <c r="R1023" s="14"/>
      <c r="S1023" s="14"/>
      <c r="T1023" s="14"/>
      <c r="U1023" s="14"/>
      <c r="V1023" s="14"/>
      <c r="W1023" s="14"/>
      <c r="X1023" s="14"/>
      <c r="Y1023" s="14"/>
    </row>
    <row r="1026" spans="1:25" s="4" customFormat="1" x14ac:dyDescent="0.25">
      <c r="A1026" s="14"/>
      <c r="B1026" s="59"/>
      <c r="D1026" s="5"/>
      <c r="F1026" s="5"/>
      <c r="H1026" s="5"/>
      <c r="I1026" s="5"/>
      <c r="L1026" s="17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</row>
    <row r="1027" spans="1:25" s="4" customFormat="1" ht="36" customHeight="1" x14ac:dyDescent="0.25">
      <c r="A1027" s="14"/>
      <c r="B1027" s="59"/>
      <c r="E1027" s="5"/>
      <c r="F1027" s="5"/>
      <c r="H1027" s="5"/>
      <c r="I1027" s="5"/>
      <c r="J1027" s="5"/>
      <c r="L1027" s="17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</row>
    <row r="1028" spans="1:25" s="4" customFormat="1" ht="111.75" customHeight="1" x14ac:dyDescent="0.25">
      <c r="A1028" s="14"/>
      <c r="B1028" s="59"/>
      <c r="D1028" s="5"/>
      <c r="F1028" s="5"/>
      <c r="H1028" s="5"/>
      <c r="I1028" s="5"/>
      <c r="L1028" s="17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</row>
    <row r="1029" spans="1:25" s="4" customFormat="1" ht="27.75" customHeight="1" x14ac:dyDescent="0.25">
      <c r="A1029" s="14"/>
      <c r="B1029" s="59"/>
      <c r="F1029" s="5"/>
      <c r="H1029" s="5"/>
      <c r="I1029" s="5"/>
      <c r="L1029" s="17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</row>
    <row r="1030" spans="1:25" s="4" customFormat="1" x14ac:dyDescent="0.25">
      <c r="A1030" s="14"/>
      <c r="B1030" s="59"/>
      <c r="E1030" s="5"/>
      <c r="F1030" s="5"/>
      <c r="H1030" s="5"/>
      <c r="I1030" s="5"/>
      <c r="J1030" s="5"/>
      <c r="L1030" s="17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</row>
    <row r="1033" spans="1:25" s="4" customFormat="1" ht="111.75" customHeight="1" x14ac:dyDescent="0.25">
      <c r="A1033" s="14"/>
      <c r="B1033" s="59"/>
      <c r="D1033" s="5"/>
      <c r="E1033" s="5"/>
      <c r="F1033" s="5"/>
      <c r="H1033" s="5"/>
      <c r="I1033" s="5"/>
      <c r="J1033" s="5"/>
      <c r="L1033" s="17"/>
      <c r="M1033" s="14"/>
      <c r="N1033" s="14"/>
      <c r="O1033" s="14"/>
      <c r="P1033" s="14"/>
      <c r="Q1033" s="14"/>
      <c r="R1033" s="14"/>
      <c r="S1033" s="14"/>
      <c r="T1033" s="14"/>
      <c r="U1033" s="14"/>
      <c r="V1033" s="14"/>
      <c r="W1033" s="14"/>
      <c r="X1033" s="14"/>
      <c r="Y1033" s="14"/>
    </row>
    <row r="1034" spans="1:25" s="4" customFormat="1" ht="42.75" customHeight="1" x14ac:dyDescent="0.25">
      <c r="A1034" s="14"/>
      <c r="B1034" s="59"/>
      <c r="D1034" s="5"/>
      <c r="F1034" s="5"/>
      <c r="H1034" s="5"/>
      <c r="I1034" s="5"/>
      <c r="L1034" s="17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</row>
    <row r="1035" spans="1:25" s="4" customFormat="1" x14ac:dyDescent="0.25">
      <c r="A1035" s="14"/>
      <c r="B1035" s="59"/>
      <c r="F1035" s="5"/>
      <c r="H1035" s="5"/>
      <c r="I1035" s="5"/>
      <c r="L1035" s="17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</row>
    <row r="1036" spans="1:25" s="4" customFormat="1" x14ac:dyDescent="0.25">
      <c r="A1036" s="14"/>
      <c r="B1036" s="59"/>
      <c r="E1036" s="5"/>
      <c r="F1036" s="5"/>
      <c r="H1036" s="5"/>
      <c r="I1036" s="5"/>
      <c r="J1036" s="5"/>
      <c r="L1036" s="17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</row>
    <row r="1039" spans="1:25" s="4" customFormat="1" ht="51.75" customHeight="1" x14ac:dyDescent="0.25">
      <c r="A1039" s="14"/>
      <c r="B1039" s="59"/>
      <c r="D1039" s="5"/>
      <c r="F1039" s="5"/>
      <c r="H1039" s="5"/>
      <c r="I1039" s="5"/>
      <c r="L1039" s="17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</row>
    <row r="1040" spans="1:25" s="4" customFormat="1" x14ac:dyDescent="0.25">
      <c r="A1040" s="14"/>
      <c r="B1040" s="59"/>
      <c r="F1040" s="5"/>
      <c r="H1040" s="5"/>
      <c r="I1040" s="5"/>
      <c r="L1040" s="17"/>
      <c r="M1040" s="14"/>
      <c r="N1040" s="14"/>
      <c r="O1040" s="14"/>
      <c r="P1040" s="14"/>
      <c r="Q1040" s="14"/>
      <c r="R1040" s="14"/>
      <c r="S1040" s="14"/>
      <c r="T1040" s="14"/>
      <c r="U1040" s="14"/>
      <c r="V1040" s="14"/>
      <c r="W1040" s="14"/>
      <c r="X1040" s="14"/>
      <c r="Y1040" s="14"/>
    </row>
    <row r="1041" spans="1:25" s="4" customFormat="1" x14ac:dyDescent="0.25">
      <c r="A1041" s="14"/>
      <c r="B1041" s="59"/>
      <c r="E1041" s="5"/>
      <c r="F1041" s="5"/>
      <c r="H1041" s="5"/>
      <c r="I1041" s="5"/>
      <c r="J1041" s="5"/>
      <c r="L1041" s="17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</row>
    <row r="1043" spans="1:25" s="4" customFormat="1" x14ac:dyDescent="0.25">
      <c r="A1043" s="14"/>
      <c r="B1043" s="59"/>
      <c r="D1043" s="5"/>
      <c r="F1043" s="5"/>
      <c r="H1043" s="5"/>
      <c r="I1043" s="5"/>
      <c r="L1043" s="17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</row>
    <row r="1044" spans="1:25" s="4" customFormat="1" x14ac:dyDescent="0.25">
      <c r="A1044" s="14"/>
      <c r="B1044" s="59"/>
      <c r="F1044" s="5"/>
      <c r="H1044" s="5"/>
      <c r="I1044" s="5"/>
      <c r="L1044" s="17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</row>
    <row r="1045" spans="1:25" s="4" customFormat="1" x14ac:dyDescent="0.25">
      <c r="A1045" s="14"/>
      <c r="B1045" s="59"/>
      <c r="E1045" s="5"/>
      <c r="F1045" s="5"/>
      <c r="H1045" s="5"/>
      <c r="I1045" s="5"/>
      <c r="J1045" s="5"/>
      <c r="L1045" s="17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</row>
    <row r="1046" spans="1:25" s="4" customFormat="1" x14ac:dyDescent="0.25">
      <c r="A1046" s="14"/>
      <c r="B1046" s="59"/>
      <c r="D1046" s="5"/>
      <c r="F1046" s="5"/>
      <c r="H1046" s="5"/>
      <c r="I1046" s="5"/>
      <c r="L1046" s="17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</row>
    <row r="1047" spans="1:25" s="4" customFormat="1" x14ac:dyDescent="0.25">
      <c r="A1047" s="14"/>
      <c r="B1047" s="59"/>
      <c r="F1047" s="5"/>
      <c r="H1047" s="5"/>
      <c r="I1047" s="5"/>
      <c r="L1047" s="17"/>
      <c r="M1047" s="14"/>
      <c r="N1047" s="14"/>
      <c r="O1047" s="14"/>
      <c r="P1047" s="14"/>
      <c r="Q1047" s="14"/>
      <c r="R1047" s="14"/>
      <c r="S1047" s="14"/>
      <c r="T1047" s="14"/>
      <c r="U1047" s="14"/>
      <c r="V1047" s="14"/>
      <c r="W1047" s="14"/>
      <c r="X1047" s="14"/>
      <c r="Y1047" s="14"/>
    </row>
    <row r="1048" spans="1:25" s="4" customFormat="1" ht="50.25" customHeight="1" x14ac:dyDescent="0.25">
      <c r="A1048" s="14"/>
      <c r="B1048" s="59"/>
      <c r="F1048" s="5"/>
      <c r="H1048" s="5"/>
      <c r="I1048" s="5"/>
      <c r="L1048" s="17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</row>
    <row r="1049" spans="1:25" s="4" customFormat="1" x14ac:dyDescent="0.25">
      <c r="A1049" s="14"/>
      <c r="B1049" s="59"/>
      <c r="E1049" s="5"/>
      <c r="F1049" s="5"/>
      <c r="H1049" s="5"/>
      <c r="I1049" s="5"/>
      <c r="J1049" s="5"/>
      <c r="L1049" s="17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</row>
    <row r="1050" spans="1:25" s="4" customFormat="1" x14ac:dyDescent="0.25">
      <c r="A1050" s="14"/>
      <c r="B1050" s="59"/>
      <c r="D1050" s="5"/>
      <c r="F1050" s="5"/>
      <c r="H1050" s="5"/>
      <c r="I1050" s="5"/>
      <c r="L1050" s="17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</row>
    <row r="1051" spans="1:25" s="4" customFormat="1" x14ac:dyDescent="0.25">
      <c r="A1051" s="14"/>
      <c r="B1051" s="59"/>
      <c r="F1051" s="5"/>
      <c r="H1051" s="5"/>
      <c r="I1051" s="5"/>
      <c r="L1051" s="17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</row>
    <row r="1052" spans="1:25" s="4" customFormat="1" ht="51" customHeight="1" x14ac:dyDescent="0.25">
      <c r="A1052" s="14"/>
      <c r="B1052" s="59"/>
      <c r="F1052" s="5"/>
      <c r="H1052" s="5"/>
      <c r="I1052" s="5"/>
      <c r="L1052" s="17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</row>
    <row r="1053" spans="1:25" s="4" customFormat="1" x14ac:dyDescent="0.25">
      <c r="A1053" s="14"/>
      <c r="B1053" s="59"/>
      <c r="E1053" s="5"/>
      <c r="F1053" s="5"/>
      <c r="H1053" s="5"/>
      <c r="I1053" s="5"/>
      <c r="J1053" s="5"/>
      <c r="L1053" s="17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</row>
    <row r="1054" spans="1:25" s="4" customFormat="1" ht="41.25" customHeight="1" x14ac:dyDescent="0.25">
      <c r="A1054" s="14"/>
      <c r="B1054" s="59"/>
      <c r="D1054" s="5"/>
      <c r="E1054" s="5"/>
      <c r="F1054" s="5"/>
      <c r="H1054" s="5"/>
      <c r="I1054" s="5"/>
      <c r="J1054" s="5"/>
      <c r="L1054" s="17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</row>
    <row r="1055" spans="1:25" s="4" customFormat="1" ht="23.25" customHeight="1" x14ac:dyDescent="0.25">
      <c r="A1055" s="14"/>
      <c r="B1055" s="59"/>
      <c r="D1055" s="5"/>
      <c r="E1055" s="5"/>
      <c r="F1055" s="5"/>
      <c r="H1055" s="5"/>
      <c r="I1055" s="5"/>
      <c r="J1055" s="5"/>
      <c r="L1055" s="17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</row>
    <row r="1056" spans="1:25" s="4" customFormat="1" x14ac:dyDescent="0.25">
      <c r="A1056" s="14"/>
      <c r="B1056" s="59"/>
      <c r="D1056" s="5"/>
      <c r="F1056" s="5"/>
      <c r="H1056" s="5"/>
      <c r="I1056" s="5"/>
      <c r="L1056" s="17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</row>
    <row r="1057" spans="1:25" s="4" customFormat="1" x14ac:dyDescent="0.25">
      <c r="A1057" s="14"/>
      <c r="B1057" s="59"/>
      <c r="E1057" s="5"/>
      <c r="F1057" s="5"/>
      <c r="H1057" s="5"/>
      <c r="I1057" s="5"/>
      <c r="J1057" s="5"/>
      <c r="L1057" s="17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</row>
    <row r="1058" spans="1:25" s="17" customFormat="1" x14ac:dyDescent="0.25">
      <c r="A1058" s="14"/>
      <c r="B1058" s="59"/>
      <c r="C1058" s="4"/>
      <c r="D1058" s="5"/>
      <c r="E1058" s="4"/>
      <c r="F1058" s="5"/>
      <c r="G1058" s="4"/>
      <c r="H1058" s="5"/>
      <c r="I1058" s="5"/>
      <c r="J1058" s="4"/>
      <c r="K1058" s="4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</row>
    <row r="1059" spans="1:25" s="17" customFormat="1" x14ac:dyDescent="0.25">
      <c r="A1059" s="14"/>
      <c r="B1059" s="59"/>
      <c r="C1059" s="4"/>
      <c r="D1059" s="4"/>
      <c r="E1059" s="4"/>
      <c r="F1059" s="5"/>
      <c r="G1059" s="4"/>
      <c r="H1059" s="5"/>
      <c r="I1059" s="5"/>
      <c r="J1059" s="4"/>
      <c r="K1059" s="4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</row>
    <row r="1060" spans="1:25" s="17" customFormat="1" ht="50.25" customHeight="1" x14ac:dyDescent="0.25">
      <c r="A1060" s="14"/>
      <c r="B1060" s="59"/>
      <c r="C1060" s="4"/>
      <c r="D1060" s="4"/>
      <c r="E1060" s="5"/>
      <c r="F1060" s="5"/>
      <c r="G1060" s="4"/>
      <c r="H1060" s="5"/>
      <c r="I1060" s="5"/>
      <c r="J1060" s="5"/>
      <c r="K1060" s="4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</row>
    <row r="1061" spans="1:25" s="17" customFormat="1" ht="22.5" customHeight="1" x14ac:dyDescent="0.25">
      <c r="A1061" s="14"/>
      <c r="B1061" s="59"/>
      <c r="C1061" s="4"/>
      <c r="D1061" s="5"/>
      <c r="E1061" s="5"/>
      <c r="F1061" s="5"/>
      <c r="G1061" s="4"/>
      <c r="H1061" s="5"/>
      <c r="I1061" s="5"/>
      <c r="J1061" s="5"/>
      <c r="K1061" s="4"/>
      <c r="M1061" s="14"/>
      <c r="N1061" s="14"/>
      <c r="O1061" s="14"/>
      <c r="P1061" s="14"/>
      <c r="Q1061" s="14"/>
      <c r="R1061" s="14"/>
      <c r="S1061" s="14"/>
      <c r="T1061" s="14"/>
      <c r="U1061" s="14"/>
      <c r="V1061" s="14"/>
      <c r="W1061" s="14"/>
      <c r="X1061" s="14"/>
      <c r="Y1061" s="14"/>
    </row>
    <row r="1065" spans="1:25" s="17" customFormat="1" ht="114" customHeight="1" x14ac:dyDescent="0.25">
      <c r="A1065" s="14"/>
      <c r="B1065" s="59"/>
      <c r="C1065" s="4"/>
      <c r="D1065" s="5"/>
      <c r="E1065" s="5"/>
      <c r="F1065" s="5"/>
      <c r="G1065" s="4"/>
      <c r="H1065" s="5"/>
      <c r="I1065" s="5"/>
      <c r="J1065" s="5"/>
      <c r="K1065" s="4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</row>
    <row r="1066" spans="1:25" s="17" customFormat="1" ht="24.75" customHeight="1" x14ac:dyDescent="0.25">
      <c r="A1066" s="14"/>
      <c r="B1066" s="59"/>
      <c r="C1066" s="4"/>
      <c r="D1066" s="5"/>
      <c r="E1066" s="5"/>
      <c r="F1066" s="5"/>
      <c r="G1066" s="4"/>
      <c r="H1066" s="5"/>
      <c r="I1066" s="5"/>
      <c r="J1066" s="5"/>
      <c r="K1066" s="4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</row>
    <row r="1068" spans="1:25" s="17" customFormat="1" x14ac:dyDescent="0.25">
      <c r="A1068" s="14"/>
      <c r="B1068" s="59"/>
      <c r="C1068" s="4"/>
      <c r="D1068" s="5"/>
      <c r="E1068" s="5"/>
      <c r="F1068" s="5"/>
      <c r="G1068" s="4"/>
      <c r="H1068" s="5"/>
      <c r="I1068" s="5"/>
      <c r="J1068" s="5"/>
      <c r="K1068" s="13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</row>
    <row r="1069" spans="1:25" s="17" customFormat="1" ht="81.75" customHeight="1" x14ac:dyDescent="0.25">
      <c r="A1069" s="14"/>
      <c r="B1069" s="59"/>
      <c r="C1069" s="4"/>
      <c r="D1069" s="5"/>
      <c r="E1069" s="5"/>
      <c r="F1069" s="5"/>
      <c r="G1069" s="4"/>
      <c r="H1069" s="5"/>
      <c r="I1069" s="5"/>
      <c r="J1069" s="5"/>
      <c r="K1069" s="13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</row>
    <row r="1070" spans="1:25" s="17" customFormat="1" ht="22.5" customHeight="1" x14ac:dyDescent="0.25">
      <c r="A1070" s="14"/>
      <c r="B1070" s="59"/>
      <c r="C1070" s="4"/>
      <c r="D1070" s="5"/>
      <c r="E1070" s="5"/>
      <c r="F1070" s="5"/>
      <c r="G1070" s="4"/>
      <c r="H1070" s="5"/>
      <c r="I1070" s="5"/>
      <c r="J1070" s="5"/>
      <c r="K1070" s="13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</row>
    <row r="1072" spans="1:25" s="17" customFormat="1" ht="28.5" customHeight="1" x14ac:dyDescent="0.25">
      <c r="A1072" s="14"/>
      <c r="B1072" s="59"/>
      <c r="C1072" s="4"/>
      <c r="D1072" s="5"/>
      <c r="E1072" s="5"/>
      <c r="F1072" s="5"/>
      <c r="G1072" s="4"/>
      <c r="H1072" s="5"/>
      <c r="I1072" s="5"/>
      <c r="J1072" s="5"/>
      <c r="K1072" s="4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</row>
    <row r="1073" spans="1:25" s="17" customFormat="1" ht="130.5" customHeight="1" x14ac:dyDescent="0.25">
      <c r="A1073" s="14"/>
      <c r="B1073" s="59"/>
      <c r="C1073" s="4"/>
      <c r="D1073" s="5"/>
      <c r="E1073" s="5"/>
      <c r="F1073" s="5"/>
      <c r="G1073" s="4"/>
      <c r="H1073" s="5"/>
      <c r="I1073" s="5"/>
      <c r="J1073" s="5"/>
      <c r="K1073" s="4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</row>
    <row r="1074" spans="1:25" ht="24.75" customHeight="1" x14ac:dyDescent="0.25"/>
    <row r="1076" spans="1:25" ht="24" customHeight="1" x14ac:dyDescent="0.25"/>
    <row r="1077" spans="1:25" ht="80.25" customHeight="1" x14ac:dyDescent="0.25"/>
    <row r="1078" spans="1:25" ht="21.75" customHeight="1" x14ac:dyDescent="0.25"/>
    <row r="1082" spans="1:25" ht="45.75" customHeight="1" x14ac:dyDescent="0.25"/>
    <row r="1084" spans="1:25" ht="51.75" customHeight="1" x14ac:dyDescent="0.25"/>
    <row r="1085" spans="1:25" ht="51.75" customHeight="1" x14ac:dyDescent="0.25"/>
    <row r="1088" spans="1:25" ht="47.25" customHeight="1" x14ac:dyDescent="0.25"/>
    <row r="1089" spans="1:12" ht="52.5" customHeight="1" x14ac:dyDescent="0.25"/>
    <row r="1094" spans="1:12" s="3" customFormat="1" x14ac:dyDescent="0.25">
      <c r="A1094" s="14"/>
      <c r="B1094" s="59"/>
      <c r="C1094" s="4"/>
      <c r="D1094" s="5"/>
      <c r="E1094" s="5"/>
      <c r="F1094" s="5"/>
      <c r="G1094" s="4"/>
      <c r="H1094" s="5"/>
      <c r="I1094" s="5"/>
      <c r="J1094" s="5"/>
      <c r="K1094" s="4"/>
      <c r="L1094" s="17"/>
    </row>
    <row r="1095" spans="1:12" s="3" customFormat="1" x14ac:dyDescent="0.25">
      <c r="A1095" s="14"/>
      <c r="B1095" s="59"/>
      <c r="C1095" s="4"/>
      <c r="D1095" s="5"/>
      <c r="E1095" s="5"/>
      <c r="F1095" s="5"/>
      <c r="G1095" s="4"/>
      <c r="H1095" s="5"/>
      <c r="I1095" s="5"/>
      <c r="J1095" s="5"/>
      <c r="K1095" s="4"/>
      <c r="L1095" s="17"/>
    </row>
    <row r="1096" spans="1:12" s="3" customFormat="1" x14ac:dyDescent="0.25">
      <c r="A1096" s="14"/>
      <c r="B1096" s="59"/>
      <c r="C1096" s="4"/>
      <c r="D1096" s="5"/>
      <c r="E1096" s="5"/>
      <c r="F1096" s="5"/>
      <c r="G1096" s="4"/>
      <c r="H1096" s="5"/>
      <c r="I1096" s="5"/>
      <c r="J1096" s="5"/>
      <c r="K1096" s="4"/>
      <c r="L1096" s="17"/>
    </row>
  </sheetData>
  <mergeCells count="12">
    <mergeCell ref="M19:N19"/>
    <mergeCell ref="L661:O661"/>
    <mergeCell ref="A11:K11"/>
    <mergeCell ref="A12:K12"/>
    <mergeCell ref="A13:K13"/>
    <mergeCell ref="J15:K15"/>
    <mergeCell ref="A16:A17"/>
    <mergeCell ref="B16:B17"/>
    <mergeCell ref="C16:C17"/>
    <mergeCell ref="D16:J16"/>
    <mergeCell ref="K16:K17"/>
    <mergeCell ref="F17:I17"/>
  </mergeCells>
  <pageMargins left="0.78740157480314965" right="0.78740157480314965" top="1.1811023622047245" bottom="0.39370078740157483" header="0.51181102362204722" footer="0.31496062992125984"/>
  <pageSetup paperSize="9" fitToHeight="0" orientation="landscape" r:id="rId1"/>
  <headerFooter differentFirst="1" alignWithMargins="0">
    <oddHeader>&amp;C&amp;"Times New Roman,обычный"&amp;P</oddHeader>
  </headerFooter>
  <rowBreaks count="30" manualBreakCount="30">
    <brk id="250" max="10" man="1"/>
    <brk id="264" max="10" man="1"/>
    <brk id="276" max="10" man="1"/>
    <brk id="288" max="10" man="1"/>
    <brk id="301" max="10" man="1"/>
    <brk id="317" max="10" man="1"/>
    <brk id="330" max="10" man="1"/>
    <brk id="343" max="10" man="1"/>
    <brk id="353" max="10" man="1"/>
    <brk id="377" max="10" man="1"/>
    <brk id="391" max="10" man="1"/>
    <brk id="400" max="10" man="1"/>
    <brk id="409" max="10" man="1"/>
    <brk id="419" max="10" man="1"/>
    <brk id="447" max="10" man="1"/>
    <brk id="460" max="10" man="1"/>
    <brk id="481" max="10" man="1"/>
    <brk id="494" max="10" man="1"/>
    <brk id="512" max="10" man="1"/>
    <brk id="526" max="10" man="1"/>
    <brk id="540" max="10" man="1"/>
    <brk id="550" max="10" man="1"/>
    <brk id="565" max="10" man="1"/>
    <brk id="580" max="10" man="1"/>
    <brk id="594" max="10" man="1"/>
    <brk id="607" max="10" man="1"/>
    <brk id="620" max="10" man="1"/>
    <brk id="634" max="10" man="1"/>
    <brk id="646" max="10" man="1"/>
    <brk id="659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по новой классификации (3)</vt:lpstr>
      <vt:lpstr>'по новой классификации (3)'!Заголовки_для_печати</vt:lpstr>
      <vt:lpstr>'по новой классификации (3)'!Область_печати</vt:lpstr>
    </vt:vector>
  </TitlesOfParts>
  <Company>Финуправление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KarmryanAR</dc:creator>
  <cp:lastModifiedBy>Николаевская НП.</cp:lastModifiedBy>
  <cp:lastPrinted>2023-12-14T16:11:31Z</cp:lastPrinted>
  <dcterms:created xsi:type="dcterms:W3CDTF">2008-10-22T15:37:46Z</dcterms:created>
  <dcterms:modified xsi:type="dcterms:W3CDTF">2023-12-22T10:34:01Z</dcterms:modified>
</cp:coreProperties>
</file>